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Checks &amp; Balances\"/>
    </mc:Choice>
  </mc:AlternateContent>
  <xr:revisionPtr revIDLastSave="0" documentId="8_{6CCB7425-401F-415A-BAF8-C032F9C3D917}" xr6:coauthVersionLast="45" xr6:coauthVersionMax="45" xr10:uidLastSave="{00000000-0000-0000-0000-000000000000}"/>
  <bookViews>
    <workbookView xWindow="-120" yWindow="-120" windowWidth="29040" windowHeight="15840" xr2:uid="{57C84A71-E4D1-466A-9B86-49CDC18798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1" i="1" l="1"/>
  <c r="F381" i="1"/>
  <c r="G379" i="1"/>
  <c r="H377" i="1"/>
  <c r="H376" i="1"/>
  <c r="H372" i="1"/>
  <c r="H381" i="1" s="1"/>
  <c r="G372" i="1"/>
  <c r="F372" i="1"/>
  <c r="E372" i="1"/>
  <c r="H364" i="1"/>
  <c r="H365" i="1" s="1"/>
  <c r="G364" i="1"/>
  <c r="G365" i="1" s="1"/>
  <c r="F364" i="1"/>
  <c r="F365" i="1" s="1"/>
  <c r="E364" i="1"/>
  <c r="E365" i="1" s="1"/>
  <c r="H363" i="1"/>
  <c r="G363" i="1"/>
  <c r="F363" i="1"/>
  <c r="E363" i="1"/>
  <c r="H357" i="1"/>
  <c r="G357" i="1"/>
  <c r="F357" i="1"/>
  <c r="E357" i="1"/>
  <c r="H352" i="1"/>
  <c r="G352" i="1"/>
  <c r="F352" i="1"/>
  <c r="E352" i="1"/>
  <c r="H346" i="1"/>
  <c r="G346" i="1"/>
  <c r="F346" i="1"/>
  <c r="E346" i="1"/>
  <c r="H341" i="1"/>
  <c r="F341" i="1"/>
  <c r="E341" i="1"/>
  <c r="G326" i="1"/>
  <c r="G341" i="1" s="1"/>
  <c r="H321" i="1"/>
  <c r="G321" i="1"/>
  <c r="H316" i="1"/>
  <c r="G316" i="1"/>
  <c r="F316" i="1"/>
  <c r="E316" i="1"/>
  <c r="H315" i="1"/>
  <c r="H317" i="1" s="1"/>
  <c r="G315" i="1"/>
  <c r="G317" i="1" s="1"/>
  <c r="F315" i="1"/>
  <c r="F317" i="1" s="1"/>
  <c r="E315" i="1"/>
  <c r="E317" i="1" s="1"/>
  <c r="H280" i="1"/>
  <c r="G280" i="1"/>
  <c r="F280" i="1"/>
  <c r="E280" i="1"/>
  <c r="H268" i="1"/>
  <c r="H267" i="1"/>
  <c r="G267" i="1"/>
  <c r="G268" i="1" s="1"/>
  <c r="H266" i="1"/>
  <c r="G266" i="1"/>
  <c r="F266" i="1"/>
  <c r="F268" i="1" s="1"/>
  <c r="H255" i="1"/>
  <c r="G255" i="1"/>
  <c r="F255" i="1"/>
  <c r="E255" i="1"/>
  <c r="E268" i="1" s="1"/>
  <c r="F250" i="1"/>
  <c r="E250" i="1"/>
  <c r="H249" i="1"/>
  <c r="H250" i="1" s="1"/>
  <c r="G249" i="1"/>
  <c r="H248" i="1"/>
  <c r="G248" i="1"/>
  <c r="G250" i="1" s="1"/>
  <c r="H232" i="1"/>
  <c r="G232" i="1"/>
  <c r="F232" i="1"/>
  <c r="E232" i="1"/>
  <c r="H216" i="1"/>
  <c r="H375" i="1" s="1"/>
  <c r="F216" i="1"/>
  <c r="F375" i="1" s="1"/>
  <c r="E216" i="1"/>
  <c r="E217" i="1" s="1"/>
  <c r="H215" i="1"/>
  <c r="H217" i="1" s="1"/>
  <c r="H214" i="1"/>
  <c r="G214" i="1"/>
  <c r="F214" i="1"/>
  <c r="F379" i="1" s="1"/>
  <c r="E214" i="1"/>
  <c r="H213" i="1"/>
  <c r="H378" i="1" s="1"/>
  <c r="G213" i="1"/>
  <c r="G378" i="1" s="1"/>
  <c r="F213" i="1"/>
  <c r="F378" i="1" s="1"/>
  <c r="E213" i="1"/>
  <c r="H212" i="1"/>
  <c r="G212" i="1"/>
  <c r="F212" i="1"/>
  <c r="F217" i="1" s="1"/>
  <c r="E212" i="1"/>
  <c r="H170" i="1"/>
  <c r="G170" i="1"/>
  <c r="G216" i="1" s="1"/>
  <c r="G375" i="1" s="1"/>
  <c r="H167" i="1"/>
  <c r="G167" i="1"/>
  <c r="F167" i="1"/>
  <c r="E167" i="1"/>
  <c r="H159" i="1"/>
  <c r="G159" i="1"/>
  <c r="F159" i="1"/>
  <c r="E159" i="1"/>
  <c r="H149" i="1"/>
  <c r="G149" i="1"/>
  <c r="F149" i="1"/>
  <c r="E149" i="1"/>
  <c r="H142" i="1"/>
  <c r="G142" i="1"/>
  <c r="F142" i="1"/>
  <c r="E142" i="1"/>
  <c r="H141" i="1"/>
  <c r="H143" i="1" s="1"/>
  <c r="G141" i="1"/>
  <c r="G143" i="1" s="1"/>
  <c r="F141" i="1"/>
  <c r="F143" i="1" s="1"/>
  <c r="E141" i="1"/>
  <c r="E143" i="1" s="1"/>
  <c r="H131" i="1"/>
  <c r="G131" i="1"/>
  <c r="F131" i="1"/>
  <c r="E131" i="1"/>
  <c r="H123" i="1"/>
  <c r="G123" i="1"/>
  <c r="F123" i="1"/>
  <c r="E123" i="1"/>
  <c r="H122" i="1"/>
  <c r="H124" i="1" s="1"/>
  <c r="G122" i="1"/>
  <c r="G124" i="1" s="1"/>
  <c r="F122" i="1"/>
  <c r="F124" i="1" s="1"/>
  <c r="E122" i="1"/>
  <c r="E124" i="1" s="1"/>
  <c r="H115" i="1"/>
  <c r="G115" i="1"/>
  <c r="F115" i="1"/>
  <c r="E115" i="1"/>
  <c r="H106" i="1"/>
  <c r="G106" i="1"/>
  <c r="F106" i="1"/>
  <c r="E106" i="1"/>
  <c r="E94" i="1"/>
  <c r="H70" i="1"/>
  <c r="H94" i="1" s="1"/>
  <c r="G70" i="1"/>
  <c r="G94" i="1" s="1"/>
  <c r="F70" i="1"/>
  <c r="F94" i="1" s="1"/>
  <c r="H64" i="1"/>
  <c r="G64" i="1"/>
  <c r="F64" i="1"/>
  <c r="E64" i="1"/>
  <c r="H59" i="1"/>
  <c r="G59" i="1"/>
  <c r="F59" i="1"/>
  <c r="E59" i="1"/>
  <c r="H50" i="1"/>
  <c r="G50" i="1"/>
  <c r="F50" i="1"/>
  <c r="H49" i="1"/>
  <c r="H51" i="1" s="1"/>
  <c r="G49" i="1"/>
  <c r="G51" i="1" s="1"/>
  <c r="F49" i="1"/>
  <c r="H48" i="1"/>
  <c r="G48" i="1"/>
  <c r="G377" i="1" s="1"/>
  <c r="F48" i="1"/>
  <c r="F51" i="1" s="1"/>
  <c r="H37" i="1"/>
  <c r="G37" i="1"/>
  <c r="F37" i="1"/>
  <c r="E37" i="1"/>
  <c r="H36" i="1"/>
  <c r="G36" i="1"/>
  <c r="F36" i="1"/>
  <c r="E36" i="1"/>
  <c r="H35" i="1"/>
  <c r="G35" i="1"/>
  <c r="G376" i="1" s="1"/>
  <c r="F35" i="1"/>
  <c r="F376" i="1" s="1"/>
  <c r="E35" i="1"/>
  <c r="E48" i="1" s="1"/>
  <c r="C19" i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H15" i="1"/>
  <c r="G15" i="1"/>
  <c r="F15" i="1"/>
  <c r="E15" i="1"/>
  <c r="H374" i="1" l="1"/>
  <c r="G217" i="1"/>
  <c r="F374" i="1"/>
  <c r="G374" i="1"/>
  <c r="F377" i="1"/>
  <c r="H379" i="1"/>
  <c r="E50" i="1"/>
  <c r="E51" i="1"/>
  <c r="H380" i="1"/>
  <c r="G382" i="1" l="1"/>
  <c r="G385" i="1"/>
  <c r="G383" i="1"/>
  <c r="F385" i="1"/>
  <c r="F382" i="1"/>
  <c r="H385" i="1"/>
  <c r="H382" i="1"/>
  <c r="F383" i="1"/>
  <c r="H383" i="1"/>
  <c r="F387" i="1" l="1"/>
  <c r="F384" i="1"/>
  <c r="G387" i="1"/>
  <c r="G384" i="1"/>
  <c r="H387" i="1"/>
  <c r="H384" i="1"/>
</calcChain>
</file>

<file path=xl/sharedStrings.xml><?xml version="1.0" encoding="utf-8"?>
<sst xmlns="http://schemas.openxmlformats.org/spreadsheetml/2006/main" count="1169" uniqueCount="485">
  <si>
    <t xml:space="preserve">2018 Capital Budget </t>
  </si>
  <si>
    <t>2020 Capital Budget</t>
  </si>
  <si>
    <t>(all figures in thousands 000's)</t>
  </si>
  <si>
    <t>House</t>
  </si>
  <si>
    <t>Senate</t>
  </si>
  <si>
    <t>(all dollar amounts shown in thousands) (changes in yellow)</t>
  </si>
  <si>
    <t>SF4 (SF3463-2E)</t>
  </si>
  <si>
    <t>SF4 A-3 AMENDMENT</t>
  </si>
  <si>
    <t>CHANGE</t>
  </si>
  <si>
    <t>AGENCY</t>
  </si>
  <si>
    <t>Total Requests</t>
  </si>
  <si>
    <t>HF 4404 3E Passed 5/14/18</t>
  </si>
  <si>
    <t>HF 4404 UE Failed to Pass 5/16/18</t>
  </si>
  <si>
    <t>FUND</t>
  </si>
  <si>
    <t>AMOUNT</t>
  </si>
  <si>
    <t xml:space="preserve">Appropriation Title </t>
  </si>
  <si>
    <t>Gov's Recs Revised</t>
  </si>
  <si>
    <t>Rider within appropriation or Grant to Political Subdivision</t>
  </si>
  <si>
    <t>Rank</t>
  </si>
  <si>
    <t>Fund</t>
  </si>
  <si>
    <t>UNIVERSITY OF MINNESOTA</t>
  </si>
  <si>
    <t>UNIVERSITY OF MINNESOTA [1]</t>
  </si>
  <si>
    <t>Higher Education Asset Preservation and Replacement (HEAPR)</t>
  </si>
  <si>
    <t>GO</t>
  </si>
  <si>
    <t>Higher Education Asset Preservation &amp; Replacement (HEAPR)</t>
  </si>
  <si>
    <t>Crookston Campus - Dowell Hall and Owen Hall</t>
  </si>
  <si>
    <t>Morris Campus - Humanities Building and Blakely Hall</t>
  </si>
  <si>
    <t>Greater MN Academic Renewal</t>
  </si>
  <si>
    <t>Twin Cities - Child Development Building Replacement</t>
  </si>
  <si>
    <t>Pillsbury Hall Capital Renewal</t>
  </si>
  <si>
    <t>Glensheen Asset Preservation</t>
  </si>
  <si>
    <t>[1] Non-HEAPR amounts shown are 2/3 of the project cost. The University finances the remaining 1/3.</t>
  </si>
  <si>
    <t>Total - GO</t>
  </si>
  <si>
    <t>TOTAL</t>
  </si>
  <si>
    <t>MINNESOTA STATE</t>
  </si>
  <si>
    <t>Bemidji State University - Academic Learning Center  Design and Renovation</t>
  </si>
  <si>
    <t>GO/UF</t>
  </si>
  <si>
    <t>Rochester CTC - Memorial and Plaza Halls Demolition, Design, and Renovation</t>
  </si>
  <si>
    <t>MSU, Mankato - Clinical Sciences Phase 2 Design and Renovation</t>
  </si>
  <si>
    <t>Anoka-Ramsey Community College - Nursing and Business Renovation, Design</t>
  </si>
  <si>
    <t>Century College - Applied Technology Center, East Campus</t>
  </si>
  <si>
    <t>Normandale Community College - Classroom and Student Services Renovation</t>
  </si>
  <si>
    <t>Minnesota State University Moorhead - Weld Hall Renovation, Design</t>
  </si>
  <si>
    <t>Inver Hills CC - Technology and Business Center Renovation, Design</t>
  </si>
  <si>
    <t>Riverland CC - Industrial Center Design, Construction, and Renovation</t>
  </si>
  <si>
    <t>Increase Access to Baccalaureate Education</t>
  </si>
  <si>
    <t>Fond du Lac Tribal and Community College -  Renovation</t>
  </si>
  <si>
    <t>Saint Paul College - Academic Excellence, Design</t>
  </si>
  <si>
    <t>Northland Community and Technical College - Renovation</t>
  </si>
  <si>
    <t>Vermilion Community College - Classroom Building Renovation</t>
  </si>
  <si>
    <t>Central Lakes College - Student Services and Academic Support Reno.</t>
  </si>
  <si>
    <t>Total - UF</t>
  </si>
  <si>
    <t>Total</t>
  </si>
  <si>
    <t>EDUCATION</t>
  </si>
  <si>
    <t>Library Construction Grants</t>
  </si>
  <si>
    <t>School Safety Grants</t>
  </si>
  <si>
    <t>Education - Grants to Political Subdivisions</t>
  </si>
  <si>
    <t>ISD 38 (Red Lake) Facility Projects</t>
  </si>
  <si>
    <t>MAX</t>
  </si>
  <si>
    <t>Cosmos ACG School</t>
  </si>
  <si>
    <t xml:space="preserve">Warroad School District - Northwest Angle School </t>
  </si>
  <si>
    <t>GF</t>
  </si>
  <si>
    <t>Total - MAX Effort</t>
  </si>
  <si>
    <t>Total - GF</t>
  </si>
  <si>
    <t>MINNESOTA STATE ACADEMIES</t>
  </si>
  <si>
    <t>Safety and Security Building Corridor</t>
  </si>
  <si>
    <t>Asset Preservation</t>
  </si>
  <si>
    <t>MSA Dorm Renovations</t>
  </si>
  <si>
    <t>Track Project</t>
  </si>
  <si>
    <t>PERPICH CENTER FOR ARTS EDUCATION</t>
  </si>
  <si>
    <t>DEPARTMENT OF NATURAL RESOURCES</t>
  </si>
  <si>
    <r>
      <rPr>
        <b/>
        <sz val="8"/>
        <rFont val="Calibri"/>
        <family val="2"/>
        <scheme val="minor"/>
      </rPr>
      <t>DEPARTMENT OF NATURAL RESOURCES</t>
    </r>
    <r>
      <rPr>
        <sz val="8"/>
        <rFont val="Calibri"/>
        <family val="2"/>
        <scheme val="minor"/>
      </rPr>
      <t xml:space="preserve"> (shaded rows = grants to specified local governments)</t>
    </r>
  </si>
  <si>
    <t>Acquisition and Betterment of Buildings</t>
  </si>
  <si>
    <t>Improving Accessibility to State Parks and Recreation Areas</t>
  </si>
  <si>
    <t>State Park and Recreation Area Accessibility</t>
  </si>
  <si>
    <t>Flood Hazard Mitigation</t>
  </si>
  <si>
    <t xml:space="preserve">Flood Hazard - Program </t>
  </si>
  <si>
    <t>--Program</t>
  </si>
  <si>
    <t xml:space="preserve">Thief River Falls / Red Lake Watershed District </t>
  </si>
  <si>
    <t>Forests for the Future</t>
  </si>
  <si>
    <t>Cedar River Watershed</t>
  </si>
  <si>
    <t>Afton / Levee Reconstruction</t>
  </si>
  <si>
    <t>Dam Repair/Reconstruction/Removal</t>
  </si>
  <si>
    <t>Dam Safety Repair, Reconstruction, &amp; Removal</t>
  </si>
  <si>
    <t>Glendalough State Park</t>
  </si>
  <si>
    <t>Blazing Star Trail - Albert Lea to Hayward</t>
  </si>
  <si>
    <t xml:space="preserve">Lake Vermillion / Soudan State Park </t>
  </si>
  <si>
    <t>Camp Ripley/Veterans State Trail</t>
  </si>
  <si>
    <t>State Trails - Chester Woods</t>
  </si>
  <si>
    <t>Gitchi Gami State Trail</t>
  </si>
  <si>
    <t xml:space="preserve">State Trails - Blufflands Harmony to Iowa </t>
  </si>
  <si>
    <t>Heartland State Trail - Various Segments</t>
  </si>
  <si>
    <t xml:space="preserve">State Trails - Mill Towns </t>
  </si>
  <si>
    <t>Itasca State Park Connection to Heartland Trail</t>
  </si>
  <si>
    <t>State Trails - Shooting Star</t>
  </si>
  <si>
    <t>Lake Vermilion Soudan Underground Mine State Park</t>
  </si>
  <si>
    <t>Parks and Trails Local and Regional Grant Program</t>
  </si>
  <si>
    <t>Departments of Natural Resources - Grants to Political Subdivisions</t>
  </si>
  <si>
    <t>City of Babbit - Recreation Area</t>
  </si>
  <si>
    <t>City of Lakeville - Orchard Lake Improvement</t>
  </si>
  <si>
    <t xml:space="preserve">City of Cohasset - Trail </t>
  </si>
  <si>
    <t>City of Mankato - Riverbank Stabilization</t>
  </si>
  <si>
    <t>City of Elk River - Lake Orono</t>
  </si>
  <si>
    <t>Scott County - McMahon Lake Flood Mitigation</t>
  </si>
  <si>
    <t>City of Grand Marais - Water Access Project</t>
  </si>
  <si>
    <t>Saint Louis County - Voyageurs ATV Trail</t>
  </si>
  <si>
    <t>City of LaCrescent - Wagon Wheel Trail</t>
  </si>
  <si>
    <t>City of Winona - Mississippi Riverfront Trail</t>
  </si>
  <si>
    <t xml:space="preserve">Mille Lacs-Malmo East ATV loop </t>
  </si>
  <si>
    <t xml:space="preserve">Olmsted County - Lake Zumbro Sedimentation Removal </t>
  </si>
  <si>
    <t>Saint Louis &amp; Lake Counties Regional Railroad Authority - Mesabi Trail</t>
  </si>
  <si>
    <t>City of Stillwater - Saint Crox Riverbank Restoration</t>
  </si>
  <si>
    <t>POLLUTION CONTROL AGENCY</t>
  </si>
  <si>
    <r>
      <rPr>
        <b/>
        <sz val="8"/>
        <rFont val="Calibri"/>
        <family val="2"/>
        <scheme val="minor"/>
      </rPr>
      <t>POLLUTION CONTROL AGENCY</t>
    </r>
    <r>
      <rPr>
        <sz val="8"/>
        <rFont val="Calibri"/>
        <family val="2"/>
        <scheme val="minor"/>
      </rPr>
      <t xml:space="preserve"> (shaded rows = grants to specified local units of government)</t>
    </r>
  </si>
  <si>
    <t>Capital Assistance Program - Clay County Transfer Station Expansion</t>
  </si>
  <si>
    <t>Waste Disposal Engineering Closed Landfill Program</t>
  </si>
  <si>
    <t>Capital Assistance Program - Ramsey/Washington Recycling &amp; Energy Center Expansion</t>
  </si>
  <si>
    <t>Freeway Closed Landfill Program</t>
  </si>
  <si>
    <t>Capital Assistance Program - Pope/Douglas Solid Waste Management Campus Expansion</t>
  </si>
  <si>
    <t>Organics Infrastructure Capital Assistance Program</t>
  </si>
  <si>
    <t>Capital Assistance Program - Todd County Transfer Station Expansion</t>
  </si>
  <si>
    <t>Grants to Political Subdivisions</t>
  </si>
  <si>
    <t>Capital Assistance Program - Dakota/Scott County Household Hazardous Waste &amp; Recycling Facility</t>
  </si>
  <si>
    <t xml:space="preserve">Becker County - Solid Waste Facility </t>
  </si>
  <si>
    <t>Clay County - Resource Recovery Center</t>
  </si>
  <si>
    <t>Otter Tail County - Recycling Center</t>
  </si>
  <si>
    <t>City of Redwood Falls - Lake Redwood reclamation</t>
  </si>
  <si>
    <t>BOARD OF WATER AND SOIL RESOURCES</t>
  </si>
  <si>
    <t>Reinvest in Minnesota - CREP</t>
  </si>
  <si>
    <t>Reinvest in Minnesota (RIM) Reserve Program</t>
  </si>
  <si>
    <t>Local Government Roads Wetlands Replacement Program</t>
  </si>
  <si>
    <t>Local Government Roads Wetland Replacement Program</t>
  </si>
  <si>
    <t>BWSR Grants to Political Subdivisions</t>
  </si>
  <si>
    <t xml:space="preserve">City of South St. Paul - Seidl's lake </t>
  </si>
  <si>
    <t>Minnesota River Basin Area II</t>
  </si>
  <si>
    <t>DEPARTMENT OF AGRICULTURE</t>
  </si>
  <si>
    <t>MDA|MDH Laboratory Building Infrastructure Improvements</t>
  </si>
  <si>
    <t>MDA/MDH Joint Laboratory</t>
  </si>
  <si>
    <t>Laboratory Capital Equipment</t>
  </si>
  <si>
    <t>Rural Finance Authority Loans</t>
  </si>
  <si>
    <t>UF</t>
  </si>
  <si>
    <t>MINNESOTA ZOOLOGICAL GARDENS</t>
  </si>
  <si>
    <t>Revitalize the Zoo</t>
  </si>
  <si>
    <t xml:space="preserve">Asset Preservation </t>
  </si>
  <si>
    <t>ADMINISTRATION</t>
  </si>
  <si>
    <t>Capital Asset Preservation and Replacement Account (CAPRA)</t>
  </si>
  <si>
    <t>Energy Efficiency Revolving Fund</t>
  </si>
  <si>
    <t>Capitol Complex Secruity Upgrades - Phase 2 (General Obligation Bonds)</t>
  </si>
  <si>
    <t>Centennial Office Building Repair and Renovation</t>
  </si>
  <si>
    <t>Mayo Memorial on State Capitol Grounds</t>
  </si>
  <si>
    <t>Capitol Complex Monument Repairs</t>
  </si>
  <si>
    <t>Capitol Complex Security Upgrades</t>
  </si>
  <si>
    <t>Statewide CAPRA</t>
  </si>
  <si>
    <t>AMATEUR SPORTS COMMISSION</t>
  </si>
  <si>
    <t>Asset Preservation - National Sports Center</t>
  </si>
  <si>
    <t>National Sports Center</t>
  </si>
  <si>
    <t>National Sports Center Field Development/Maintenance Facility</t>
  </si>
  <si>
    <t>NSC Asset Preservation</t>
  </si>
  <si>
    <t>MILITARY AFFAIRS</t>
  </si>
  <si>
    <t>Rosemount Readiness Center - Design</t>
  </si>
  <si>
    <t>St Cloud RC</t>
  </si>
  <si>
    <t>Marshall Readiness Center - Renovation/Addition</t>
  </si>
  <si>
    <t xml:space="preserve">Wadena Readiness Center </t>
  </si>
  <si>
    <t>Fergus Falls Readiness Center - Renovation</t>
  </si>
  <si>
    <t xml:space="preserve">Brainerd Readiness Center </t>
  </si>
  <si>
    <t>Camp Ripley Military Museum</t>
  </si>
  <si>
    <t>Grand Rapids Readiness Center</t>
  </si>
  <si>
    <t xml:space="preserve">Rosemount Readiness Center </t>
  </si>
  <si>
    <t xml:space="preserve">Fergus Falls Readiness Center </t>
  </si>
  <si>
    <t>PUBLIC SAFETY</t>
  </si>
  <si>
    <r>
      <rPr>
        <b/>
        <sz val="8"/>
        <rFont val="Calibri"/>
        <family val="2"/>
        <scheme val="minor"/>
      </rPr>
      <t>PUBLIC SAFETY</t>
    </r>
    <r>
      <rPr>
        <sz val="8"/>
        <rFont val="Calibri"/>
        <family val="2"/>
        <scheme val="minor"/>
      </rPr>
      <t xml:space="preserve"> (shaded rows = grants to specified local governments)</t>
    </r>
  </si>
  <si>
    <t>Bureau of Criminal Apprehension - Maryland Building Improvements</t>
  </si>
  <si>
    <t>Public Safety Grants to Political Subdivisions</t>
  </si>
  <si>
    <t>City of Chisholm - Public Safety Facility</t>
  </si>
  <si>
    <t>City of Cottage Grove - HERO Center</t>
  </si>
  <si>
    <t>City of Edina - South Metro Public Safety Training Facility</t>
  </si>
  <si>
    <t>Dakota County - Regional Public Safety Center</t>
  </si>
  <si>
    <t>City of Virginia - Regional Public Safety Facility</t>
  </si>
  <si>
    <t>City of Marshall - MERIT Center</t>
  </si>
  <si>
    <r>
      <rPr>
        <b/>
        <sz val="8"/>
        <rFont val="Calibri"/>
        <family val="2"/>
        <scheme val="minor"/>
      </rPr>
      <t>DEPARTMENT OF TRANSPORTATION</t>
    </r>
    <r>
      <rPr>
        <sz val="8"/>
        <rFont val="Calibri"/>
        <family val="2"/>
        <scheme val="minor"/>
      </rPr>
      <t xml:space="preserve"> (shaded rows = grants to specified local units of government)</t>
    </r>
  </si>
  <si>
    <t>DEPARTMENT OF TRANSPORTATION</t>
  </si>
  <si>
    <t>Local Bridge Replacement &amp; Rehabilitation Program</t>
  </si>
  <si>
    <t>TF</t>
  </si>
  <si>
    <t>Local Road Improvement Program</t>
  </si>
  <si>
    <t>Local Road Improvement Fund Grants</t>
  </si>
  <si>
    <t>GO/TF</t>
  </si>
  <si>
    <t>Railroad Warning Devices Replacement</t>
  </si>
  <si>
    <t>Local Road Program Undesignated</t>
  </si>
  <si>
    <t>Safe Routes to School Program (General Obligation Bonds)</t>
  </si>
  <si>
    <t>Carver County - Highway 101 Realignment</t>
  </si>
  <si>
    <t>Rail Service Improvement Program (MRSI)</t>
  </si>
  <si>
    <t xml:space="preserve">City of Dayton - Brockton Interchange </t>
  </si>
  <si>
    <t>Port Development Assistance Program</t>
  </si>
  <si>
    <t>City of Inver Grove Heights - Argenta Trail 70th Street Expansion</t>
  </si>
  <si>
    <t>Township Road Improvement Grant Program</t>
  </si>
  <si>
    <t>Local Bridge Replacement Program</t>
  </si>
  <si>
    <t>Greater Minnesota Transit Capital Program</t>
  </si>
  <si>
    <t xml:space="preserve">Stone Arch Bridge </t>
  </si>
  <si>
    <t>State Road Construction</t>
  </si>
  <si>
    <t>THB</t>
  </si>
  <si>
    <t>State Plane Purchase</t>
  </si>
  <si>
    <t>Akeley Township - TH 64 Bridge</t>
  </si>
  <si>
    <t>Port Development Assistance</t>
  </si>
  <si>
    <t>Albert Lea - Flood Mitigation TH 65</t>
  </si>
  <si>
    <t>Safe Routes to School</t>
  </si>
  <si>
    <t>Albertville to Monticello - I-94 Widening</t>
  </si>
  <si>
    <t>Trunk Highway Corridor GO and Trunk Highway Bonding</t>
  </si>
  <si>
    <t>Anoka - TH 47 Rail Grade Separation</t>
  </si>
  <si>
    <t>Corridors of Commerce</t>
  </si>
  <si>
    <t>Chanhassen - TH 41 Roundabout</t>
  </si>
  <si>
    <t>Trunk Highway-Rail Grade Separations</t>
  </si>
  <si>
    <t>Chisago County - Highway 8</t>
  </si>
  <si>
    <t>Facilities Capital Improvement Program</t>
  </si>
  <si>
    <t>--General Obligation Bonds</t>
  </si>
  <si>
    <t>Brooklyn Park - Highway 169/101st Avenue Interchange</t>
  </si>
  <si>
    <t>--Trunk Highway Bonds</t>
  </si>
  <si>
    <t>Cromwell - TH73 Realignment</t>
  </si>
  <si>
    <t>Chisago County - Highway 8 Reconstruction</t>
  </si>
  <si>
    <t>Duluth - TH 23 Mission Creek Bridge</t>
  </si>
  <si>
    <t>Henderson - TH 93/169 Reconstruction</t>
  </si>
  <si>
    <t>Dodge County - Highway 14 Widening (CSAH 3 to existing four-lane)</t>
  </si>
  <si>
    <t>Foley - Highway 23 Safety Improvements</t>
  </si>
  <si>
    <t>Railroad Crossing Separation on TH 29 in Pope County</t>
  </si>
  <si>
    <t>Jenkins and Pine River - TH 371</t>
  </si>
  <si>
    <t>Steele /Dodge County - Highway 14 Widening (Co. Road 16 to CSAH 3)</t>
  </si>
  <si>
    <t>Medina - TH 55</t>
  </si>
  <si>
    <t>Steele /Dodge County - Highway 14 Widening (Co. Road 180 to Co. Road 16)</t>
  </si>
  <si>
    <t>Moorhead Rail Grade Separation</t>
  </si>
  <si>
    <t>Trunk Highway Debt Service</t>
  </si>
  <si>
    <t>THF</t>
  </si>
  <si>
    <t>Norwood Young America to Cologne - US 212 Expansion</t>
  </si>
  <si>
    <t>Department of Transportation Grants to Political Subdivisions</t>
  </si>
  <si>
    <t>Olmsted County - Highway 14/County Road 104 Interchange</t>
  </si>
  <si>
    <t>Hennepin County CSAH 9 &amp; I-494 Bridge (Rockford Road)</t>
  </si>
  <si>
    <t>Pope County - TH 55/TH 29 Interchange</t>
  </si>
  <si>
    <t>City of Mankato - Highway 169 Levee Reconstruction</t>
  </si>
  <si>
    <t>Wadena - TH 10 Widening</t>
  </si>
  <si>
    <t>City of Wadena - Highway 10 Environmental Cleanup</t>
  </si>
  <si>
    <t>Airport Development Grants</t>
  </si>
  <si>
    <t>City of Becker - Industrial Park Improvements</t>
  </si>
  <si>
    <t>--Rochester</t>
  </si>
  <si>
    <t>City of Rochester - Bus Garage</t>
  </si>
  <si>
    <t>Anoka County - CSAH 12/TH 65 Grade Separations</t>
  </si>
  <si>
    <t>City of Rogers - Pedestrian/Bike Bridge</t>
  </si>
  <si>
    <t>Anoka County - US10/US169 Interchanges</t>
  </si>
  <si>
    <t>Town of Wakefield - Wakefield/Luxembourg 200th Street</t>
  </si>
  <si>
    <t>City of Maple Grove/Hennepin County - Highway 610 Improvements</t>
  </si>
  <si>
    <t>City of Goodview - Goodview/Minnesota City Railroad Crossing Quiet Zone</t>
  </si>
  <si>
    <t>Minnesota Valley Regional Rail Authority</t>
  </si>
  <si>
    <t>Cities of Loretto/Medina/Wayzata - Rail Crossing Safety Improvements</t>
  </si>
  <si>
    <t>City of Oak Park Heights - 60th Street Realignment</t>
  </si>
  <si>
    <t>Minnesota Commercial Railway Company - Rice Creek Bridge</t>
  </si>
  <si>
    <t>City of Red Wing - Rail Grade Separation</t>
  </si>
  <si>
    <t>City of Moorhead - 21st Street South Rail Grade Separation</t>
  </si>
  <si>
    <t>Ramsey County - I-35/County Road J Interchange</t>
  </si>
  <si>
    <t>Ramsey County - Railroad Separation BNSF</t>
  </si>
  <si>
    <t>City of Rogers - I-94 Pedestrian Overpass</t>
  </si>
  <si>
    <t>City of Rosemount - Bonaire Path Railroad Quiet Zone</t>
  </si>
  <si>
    <t>City of Saint Paul - 3rd Street/Kellogg Bridge</t>
  </si>
  <si>
    <t xml:space="preserve">City of Virginia - Highway 53 Public Utilities </t>
  </si>
  <si>
    <t>City of Sartell - Road Improvements</t>
  </si>
  <si>
    <t>Scott County - TH 13/Dakota Avenue</t>
  </si>
  <si>
    <t>Sibley County - CSAH 6</t>
  </si>
  <si>
    <t>City of Thief River Falls - Airport Improvements</t>
  </si>
  <si>
    <t>Total - THB</t>
  </si>
  <si>
    <t>Washington County - TH36/CSAH 15 (Manning Avenue) Interchange</t>
  </si>
  <si>
    <t>Total - THF</t>
  </si>
  <si>
    <t>Total - GO / TF (Transportation Fund is GO Debt)</t>
  </si>
  <si>
    <t xml:space="preserve">Total </t>
  </si>
  <si>
    <t>Washington County - 4th Street Bridge over I-94</t>
  </si>
  <si>
    <t>METROPOLITAN COUNCIL</t>
  </si>
  <si>
    <r>
      <rPr>
        <b/>
        <sz val="8"/>
        <rFont val="Calibri"/>
        <family val="2"/>
        <scheme val="minor"/>
      </rPr>
      <t>METROPOLITAN COUNCIL</t>
    </r>
    <r>
      <rPr>
        <sz val="8"/>
        <rFont val="Calibri"/>
        <family val="2"/>
        <scheme val="minor"/>
      </rPr>
      <t xml:space="preserve"> (shaded rows = grants to specified local governments)</t>
    </r>
  </si>
  <si>
    <t>Heywood II Bus Garage</t>
  </si>
  <si>
    <t>Inflow &amp; Infiltration Grant Program</t>
  </si>
  <si>
    <t>Regional Parks and Trails Grant Program</t>
  </si>
  <si>
    <t>Regional Parks and Trails Capital Improvements</t>
  </si>
  <si>
    <t>Busway, Bus Guideway and Express Bus Development Program</t>
  </si>
  <si>
    <t>Busway/Bus Rapid Transit Capital Improvement</t>
  </si>
  <si>
    <t>Inflow and Infiltration Grant Program</t>
  </si>
  <si>
    <t>Carver County - Lake Waconia Regional Park</t>
  </si>
  <si>
    <t>Metropolitan Council Grants to Political Subdivisions</t>
  </si>
  <si>
    <t>Dakota County - Veterans Memorial Greenway</t>
  </si>
  <si>
    <t>Carver County - Lake Waconia Park</t>
  </si>
  <si>
    <t>Minneapolis Parks &amp; Recreation Board - Overlook &amp; Access Point (26th Avenue North)</t>
  </si>
  <si>
    <t>City of Loretto - Water Connection</t>
  </si>
  <si>
    <t>Human Services (shaded rows = grants to specified local governments)</t>
  </si>
  <si>
    <t xml:space="preserve">City of New Hope - 50 meter Pool </t>
  </si>
  <si>
    <t>City of St. Paul - Bruce Vento Nature Sanctuary</t>
  </si>
  <si>
    <t>Child &amp; Adolescent Behavioral Health Services (CABHS) Large Motor Activity &amp; Ancillary Space</t>
  </si>
  <si>
    <t xml:space="preserve">City of St. Paul - Wakan Tipi Center </t>
  </si>
  <si>
    <t>Regional Mental Health Crisis Center Grants</t>
  </si>
  <si>
    <t>White Bear Lake Trail</t>
  </si>
  <si>
    <t>City of Saint Louis Park - Perspectives Family Center Improvements</t>
  </si>
  <si>
    <t>Saint Louis County - Behavioral Health Crisis Facility</t>
  </si>
  <si>
    <t>DEPARTMENT of HUMAN SERVICES</t>
  </si>
  <si>
    <t>MSOP St. Peter Phase II</t>
  </si>
  <si>
    <t>St. Peter Dietary Building HVAC and Electrical Replacement</t>
  </si>
  <si>
    <t>Anoka Roof and HVAC Replacement</t>
  </si>
  <si>
    <t>Anoka Admissions Redesign</t>
  </si>
  <si>
    <t>MSOP Secure Assisted Housing</t>
  </si>
  <si>
    <t>Mental Health Crisis Centers</t>
  </si>
  <si>
    <t>Dept. of Human Services Grants to Political Subdivisions</t>
  </si>
  <si>
    <t>Hennepin County - Regional Medical Examiner's Facility</t>
  </si>
  <si>
    <t>City of Minneapolis - Family Partnership</t>
  </si>
  <si>
    <t>Scott County - Crisis Center</t>
  </si>
  <si>
    <t>White Earth Tribe - Opioid Center</t>
  </si>
  <si>
    <t>HEALTH</t>
  </si>
  <si>
    <t>Public Health Lab Capital Equipment</t>
  </si>
  <si>
    <t>VETERANS AFFAIRS DEPARTMENT</t>
  </si>
  <si>
    <t>Greenhouse at the Minnesota Veterans Home in Fergus Falls</t>
  </si>
  <si>
    <t>New Veterans Homes - Bemidji</t>
  </si>
  <si>
    <t>Martin County - Veterans Memorial</t>
  </si>
  <si>
    <t>New Veterans Homes - Bemidji (1)</t>
  </si>
  <si>
    <t>New Veterans Homes - Montevideo</t>
  </si>
  <si>
    <t>New Veterans Homes - Montevideo (1)</t>
  </si>
  <si>
    <t>New Veterans Homes - Preston</t>
  </si>
  <si>
    <t>New Veterans Homes - Preston (1)</t>
  </si>
  <si>
    <t>DEPARTMENT OF CORRECTIONS</t>
  </si>
  <si>
    <r>
      <rPr>
        <b/>
        <sz val="8"/>
        <rFont val="Calibri"/>
        <family val="2"/>
        <scheme val="minor"/>
      </rPr>
      <t>DEPARTMENT OF CORRECTIONS</t>
    </r>
    <r>
      <rPr>
        <sz val="8"/>
        <rFont val="Calibri"/>
        <family val="2"/>
        <scheme val="minor"/>
      </rPr>
      <t xml:space="preserve"> (shaded rows = grants to specified local governments)</t>
    </r>
  </si>
  <si>
    <t>St. Cloud Correctional Facility Interior Perimeter Fence</t>
  </si>
  <si>
    <t>Lino Lakes Building E Renovation</t>
  </si>
  <si>
    <t>Prairie Lake Youth Joint Powers Board - School &amp; Recreation Center</t>
  </si>
  <si>
    <t>Willow River Expansion for Challenge Incarceration Program</t>
  </si>
  <si>
    <t>Saint Cloud Plumbing and Ventilation Upgrades</t>
  </si>
  <si>
    <t>Saint Cloud Interior Perimeter Fence Phase 2</t>
  </si>
  <si>
    <t>Moose Lake Control Room Renovation</t>
  </si>
  <si>
    <t>Stillwater 96 Bed Minimum Security Unit</t>
  </si>
  <si>
    <t>Red Wing 96 Bed Minimum Security Unit</t>
  </si>
  <si>
    <t>EMPLOYMENT AND ECONOMIC DEVELOPMENT</t>
  </si>
  <si>
    <r>
      <rPr>
        <b/>
        <sz val="8"/>
        <rFont val="Calibri"/>
        <family val="2"/>
        <scheme val="minor"/>
      </rPr>
      <t xml:space="preserve">EMPLOYMENT AND ECONOMIC DEVELOPMENT </t>
    </r>
    <r>
      <rPr>
        <sz val="8"/>
        <rFont val="Calibri"/>
        <family val="2"/>
        <scheme val="minor"/>
      </rPr>
      <t>(shaded rows = grants to specified local governments)</t>
    </r>
  </si>
  <si>
    <t>Greater Minnesota Business Development Public Infrastructure (BDPI) Program</t>
  </si>
  <si>
    <t>Business Development Public Infrastructure (BDPI)</t>
  </si>
  <si>
    <t>Transportation Economic Development Infrastructure (TEDI) Program</t>
  </si>
  <si>
    <t>Transportation Economic Development</t>
  </si>
  <si>
    <t>City of Alexandria - Runestone Community Center Expansion</t>
  </si>
  <si>
    <t>Innovative Business Development Infrastructure (IBDPI)</t>
  </si>
  <si>
    <t>City of Annandale - Public Infrastructure</t>
  </si>
  <si>
    <t>Employment and Economic Development Grants to Political Subdivisions</t>
  </si>
  <si>
    <t>City of Becker - Business Park Public Infrastructure</t>
  </si>
  <si>
    <t xml:space="preserve">Austin - Public Television </t>
  </si>
  <si>
    <t>City of Champlin - Mississippi Point Park Improvements</t>
  </si>
  <si>
    <t>City of Brooklyn Park - Second Harvest Food Bank</t>
  </si>
  <si>
    <t>Chatfield Economic Development Authority - Center for the Arts Phase 3</t>
  </si>
  <si>
    <t>Centra Healthcare Systems - Wellness Center</t>
  </si>
  <si>
    <t>City of Crookston - Colborn Property Development</t>
  </si>
  <si>
    <t>City of Duluth - Harbor Seawall</t>
  </si>
  <si>
    <t>City of Deephaven - Northome Avenue Bridge</t>
  </si>
  <si>
    <t>City of Duluth - Superior Street Steam Project</t>
  </si>
  <si>
    <t>City of Duluth - Seawall Infrastructure</t>
  </si>
  <si>
    <t>City of Fergus Falls - Regional Treatment Center Demolition</t>
  </si>
  <si>
    <t>City of Grand Rapids - Itasca Recreation Association (IRA) Civic Center</t>
  </si>
  <si>
    <t>Goodhue County - Historical Society Museum</t>
  </si>
  <si>
    <t>Hennepin County - AVIVO Campus</t>
  </si>
  <si>
    <t>Hennepin County - Children's Theatre</t>
  </si>
  <si>
    <t>Hennepin County - Firefighters for Healing Housing</t>
  </si>
  <si>
    <t>Hennepin County - Regional Employment Center</t>
  </si>
  <si>
    <t>City of Hibbing - Mine View "Windows to the World"</t>
  </si>
  <si>
    <t>Itasca County - Radio Infrastructure</t>
  </si>
  <si>
    <t>City of Lake City - Blufflands State Trail and Lake Pepin Improvements</t>
  </si>
  <si>
    <t>City of Jackson - Memorial Park Redevelopment</t>
  </si>
  <si>
    <t>City of Minneapolis - Central City Storm Tunnel</t>
  </si>
  <si>
    <t>City of Litchfield - Opera House</t>
  </si>
  <si>
    <t>City of Minneapolis - Indian Health Board Behavioral Health Center</t>
  </si>
  <si>
    <t>City of Minneapolis - Upper Mississippi</t>
  </si>
  <si>
    <t>City of Minneapolis - Little Earth of United Tribes Early Learning Center</t>
  </si>
  <si>
    <t>Minneapolis American Indian Center</t>
  </si>
  <si>
    <t>City of New Ulm - German Park Amphitheater</t>
  </si>
  <si>
    <t>City of Perham - School Repurposing</t>
  </si>
  <si>
    <t>City of Orono - Big Island Park</t>
  </si>
  <si>
    <t>Pipestone County - Dental Center</t>
  </si>
  <si>
    <t>Pipestone County - Dental Facility</t>
  </si>
  <si>
    <t>Polk County - North County Food Bank</t>
  </si>
  <si>
    <t>City of Plymouth - Plymouth Creek Center</t>
  </si>
  <si>
    <t>Ramsey County - Landmark Center Restrooms</t>
  </si>
  <si>
    <t>City of Saint Cloud - Municipal Athletic Complex Expansion/Renovation</t>
  </si>
  <si>
    <t>City of Rosemount - Family Resource Center</t>
  </si>
  <si>
    <t>Saint Paul Port Authority - Minnesota Museum of American Art</t>
  </si>
  <si>
    <t>City of Silver Bay - Black Beach Campground</t>
  </si>
  <si>
    <t>Steele County - Fairgrounds Electrical Improvements</t>
  </si>
  <si>
    <t>City of St. Paul - Conway Center</t>
  </si>
  <si>
    <t>City of Wadena - Access Road</t>
  </si>
  <si>
    <t>City of St. Paul - MN Humanities Center</t>
  </si>
  <si>
    <t>White Bear Lake Communities - Lake Links Trail</t>
  </si>
  <si>
    <t xml:space="preserve">City of St. Paul - Minnesota Museum of American Art </t>
  </si>
  <si>
    <t>Wright County - Dental Center</t>
  </si>
  <si>
    <t>City of Saint Paul - RiverCentre Parking Ramp</t>
  </si>
  <si>
    <t>City of Saint Paul - Southeast Asian Language Job Training Facility</t>
  </si>
  <si>
    <t>City of Wabasha - Eagle Center</t>
  </si>
  <si>
    <t>City of Waite Park - Amphitheater Park Project</t>
  </si>
  <si>
    <t>PUBLIC FACILITIES AUTHORITY</t>
  </si>
  <si>
    <t>State Match for Federal Grants to State Revolving Loan Programs</t>
  </si>
  <si>
    <t>State Matching Funds for USEPA Capitalization Grants</t>
  </si>
  <si>
    <t>Point Source Implementation Grants (PSIG)</t>
  </si>
  <si>
    <t>Water Infrastructure Fund</t>
  </si>
  <si>
    <t>Water Infrastructure Funding Program (WIF)</t>
  </si>
  <si>
    <t>Water Infrastructure - Clean Water Program</t>
  </si>
  <si>
    <t>--Clean Water Infrastructure</t>
  </si>
  <si>
    <t>Water Infrastructure - Clean Water - Grant to City of Albertville</t>
  </si>
  <si>
    <t>--Drinking Water Infrastructure</t>
  </si>
  <si>
    <t>Water Infrastructure - Clean Water - Grant to City of Windom</t>
  </si>
  <si>
    <t>City of Albertville - Wastewater Project</t>
  </si>
  <si>
    <t>Water Infrastructure - Drinking Water</t>
  </si>
  <si>
    <t>City of Austin - Wastewater Treatment Facility Improvements</t>
  </si>
  <si>
    <t>Water Infrastructure Initiative: Point Source implementation Grants</t>
  </si>
  <si>
    <t>City of Bemidji - Wastewater Treatment Plant</t>
  </si>
  <si>
    <t>Public Facilities Authority Grants to Political Subdivisions</t>
  </si>
  <si>
    <t>City of Buhl - Water Infrastructure</t>
  </si>
  <si>
    <t>City of Arden Hills - Water Main</t>
  </si>
  <si>
    <t>City of Floodwood - Wastewater Treatment Improvements</t>
  </si>
  <si>
    <t>City of Aurora - Multicity Water Infrastructure</t>
  </si>
  <si>
    <t>City of Foley - Wastewater Infrastructure</t>
  </si>
  <si>
    <t>City of Big Lake - Wastewater Treatment Facility</t>
  </si>
  <si>
    <t>City of Manhomen - Water and Wastewater Infrastructure Improvements</t>
  </si>
  <si>
    <t>City of Cold Spring - Water Treatment Facility</t>
  </si>
  <si>
    <t>--Water Infrastructure</t>
  </si>
  <si>
    <t>City of Currie - Water Infrastructure</t>
  </si>
  <si>
    <t>--Wastewater Infrastructure</t>
  </si>
  <si>
    <t>City of Glencoe - Wastewater Treatment Center</t>
  </si>
  <si>
    <t>City of Melrose - Infrastructure</t>
  </si>
  <si>
    <t>Cities of Keewatin/Nashwauk - Multicity Water Infrastructure</t>
  </si>
  <si>
    <t>City of Oronoco - Wastewater Infrastructure</t>
  </si>
  <si>
    <t>Red Rock Rural Water System - Infrastructure</t>
  </si>
  <si>
    <t>City of Saint James - Storm water Retention Pond</t>
  </si>
  <si>
    <t>City of Royalton - Clean Water and Storm Sewer</t>
  </si>
  <si>
    <t>City of Waldorf - Wastewater Treatment Infrastructure</t>
  </si>
  <si>
    <t>City of South Haven - Wells</t>
  </si>
  <si>
    <t>City of Windom - Wastewater Treatment Facility</t>
  </si>
  <si>
    <t>Twin Lakes Township - Water Infrastructure</t>
  </si>
  <si>
    <t>City of Winnebago - Water Infrastructure</t>
  </si>
  <si>
    <t>City of Vernon Center - Water Infrastructure Improvements</t>
  </si>
  <si>
    <t>City of Waldorf - Water Infrastructure Project</t>
  </si>
  <si>
    <t>MN HOUSING FINANCE AGENCY</t>
  </si>
  <si>
    <t>Minnesota Housing Finance Authority</t>
  </si>
  <si>
    <t>Public Housing Rehabilitation</t>
  </si>
  <si>
    <t xml:space="preserve">Total - GO </t>
  </si>
  <si>
    <t>MINNESOTA HISTORICAL SOCIETY</t>
  </si>
  <si>
    <t>Fort Snelling Visitor Center</t>
  </si>
  <si>
    <t>County &amp; Local Historic Preservation Grants</t>
  </si>
  <si>
    <t>Historic Sites Asset Preservation</t>
  </si>
  <si>
    <t>IRON RANGE RESOURCES AND REHABILITATION BOARD</t>
  </si>
  <si>
    <t>New Water Line Infrastructure</t>
  </si>
  <si>
    <t>MINNESOTA MANAGEMENT AND BUDGET</t>
  </si>
  <si>
    <t>Estimated Bond Sale Expenses (Estimate)</t>
  </si>
  <si>
    <t>Bond Sale Expenses - General Obligation Bonds</t>
  </si>
  <si>
    <t>Bond Sale Expenses - Trunk Highway Bonds</t>
  </si>
  <si>
    <t>APPROPRIATIONS BONDS</t>
  </si>
  <si>
    <t>MHFA - Non Profit Housing Infrastructure Appropriations Bonds</t>
  </si>
  <si>
    <t>APPROP</t>
  </si>
  <si>
    <t>MHFA -  Housing Infrastructure For Persons with Behavioral Health Needs</t>
  </si>
  <si>
    <t>University of Minnesota Clinical Research Facility Predesign</t>
  </si>
  <si>
    <t>Total APPROP</t>
  </si>
  <si>
    <t>TOTALS</t>
  </si>
  <si>
    <t>Total - General Obligation (Excludes TF, Max Effort)</t>
  </si>
  <si>
    <t>Total - User Financing</t>
  </si>
  <si>
    <t xml:space="preserve">Total - MAX School Effort </t>
  </si>
  <si>
    <t>Total - General Fund</t>
  </si>
  <si>
    <t xml:space="preserve">Total - Trunk Highway Bonding </t>
  </si>
  <si>
    <t>Total - Trunk Highway Fund (House Trunk Highway Debt Service in Article 2)</t>
  </si>
  <si>
    <t>Total - Appropriations Bonds</t>
  </si>
  <si>
    <t>General Fund Supported GO Debt (GO + TF + MAX)</t>
  </si>
  <si>
    <t>Principal Needed for Bond Sale (GO + TF + MAX + UF)</t>
  </si>
  <si>
    <t>Bond Sale Authorization (GO + UF)</t>
  </si>
  <si>
    <t>GO Cancellations</t>
  </si>
  <si>
    <t>Total GO Impact</t>
  </si>
  <si>
    <t>CANCELLATIONS</t>
  </si>
  <si>
    <t>1/2/2020 16A.642 Cancellation Report (General Obligation Bonds)</t>
  </si>
  <si>
    <t>1/2/2020 16A.642 Cancellation Report (Trunk Highway Bonds)</t>
  </si>
  <si>
    <t>2018 - City of St. Paul - Rivercentre Parking Ramp</t>
  </si>
  <si>
    <t>BILL SECTION/PURPOSE</t>
  </si>
  <si>
    <t>Total Appropriations</t>
  </si>
  <si>
    <t>General Obligation Bonds</t>
  </si>
  <si>
    <t>State Transportation Fund</t>
  </si>
  <si>
    <t>Trunk Highway Bonds</t>
  </si>
  <si>
    <t>Net Trunk Highway Bonds (includes cancellations)</t>
  </si>
  <si>
    <t>Net General Fund Supported Debt (GO + TF + Cancellations)</t>
  </si>
  <si>
    <t>Debt Service Schedule (amounts compared to February 2020 Forecasted Base)</t>
  </si>
  <si>
    <t>General Obligation Debt Service</t>
  </si>
  <si>
    <t>FY 2020</t>
  </si>
  <si>
    <t>FY 2021</t>
  </si>
  <si>
    <t>FY20/21 Biennium</t>
  </si>
  <si>
    <t>FY 2022</t>
  </si>
  <si>
    <t>FY 2023</t>
  </si>
  <si>
    <t>FY 22/23 Biennium</t>
  </si>
  <si>
    <t>Trunk Highway Bond Debt Service*</t>
  </si>
  <si>
    <t>*Article 2, Section 11 also reduces the FY21 appropriaitons for MNDoT agency services, and MNDoT buildings, from the trunk highway fund, by $7m each.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</si>
</sst>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8">
    <xf numFmtId="0" fontId="0" fillId="0" borderId="0" xfId="0"/>
    <xf numFmtId="0" fontId="3" fillId="0" borderId="1" xfId="2" applyFont="1" applyBorder="1"/>
    <xf numFmtId="0" fontId="3" fillId="0" borderId="2" xfId="2" applyFont="1" applyBorder="1"/>
    <xf numFmtId="0" fontId="4" fillId="0" borderId="1" xfId="1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164" fontId="5" fillId="0" borderId="3" xfId="1" applyNumberFormat="1" applyFont="1" applyBorder="1"/>
    <xf numFmtId="0" fontId="5" fillId="0" borderId="3" xfId="0" applyFont="1" applyBorder="1"/>
    <xf numFmtId="0" fontId="3" fillId="0" borderId="0" xfId="0" applyFont="1"/>
    <xf numFmtId="0" fontId="5" fillId="0" borderId="0" xfId="0" applyFont="1"/>
    <xf numFmtId="0" fontId="6" fillId="0" borderId="4" xfId="2" applyFont="1" applyBorder="1"/>
    <xf numFmtId="0" fontId="6" fillId="0" borderId="0" xfId="2" applyFont="1"/>
    <xf numFmtId="0" fontId="4" fillId="0" borderId="4" xfId="1" applyNumberFormat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164" fontId="7" fillId="0" borderId="4" xfId="1" applyNumberFormat="1" applyFont="1" applyFill="1" applyBorder="1" applyAlignment="1">
      <alignment wrapText="1"/>
    </xf>
    <xf numFmtId="0" fontId="5" fillId="0" borderId="5" xfId="0" applyFont="1" applyBorder="1"/>
    <xf numFmtId="164" fontId="7" fillId="2" borderId="6" xfId="1" applyNumberFormat="1" applyFont="1" applyFill="1" applyBorder="1" applyAlignment="1">
      <alignment horizontal="center" wrapText="1"/>
    </xf>
    <xf numFmtId="164" fontId="7" fillId="3" borderId="6" xfId="1" applyNumberFormat="1" applyFont="1" applyFill="1" applyBorder="1" applyAlignment="1">
      <alignment horizontal="center" wrapText="1"/>
    </xf>
    <xf numFmtId="0" fontId="4" fillId="0" borderId="0" xfId="0" applyFont="1"/>
    <xf numFmtId="0" fontId="3" fillId="0" borderId="4" xfId="2" applyFont="1" applyBorder="1"/>
    <xf numFmtId="164" fontId="7" fillId="0" borderId="4" xfId="1" applyNumberFormat="1" applyFont="1" applyFill="1" applyBorder="1" applyAlignment="1">
      <alignment horizontal="center" wrapText="1"/>
    </xf>
    <xf numFmtId="164" fontId="5" fillId="0" borderId="5" xfId="1" applyNumberFormat="1" applyFont="1" applyBorder="1"/>
    <xf numFmtId="164" fontId="7" fillId="2" borderId="5" xfId="1" applyNumberFormat="1" applyFont="1" applyFill="1" applyBorder="1" applyAlignment="1">
      <alignment horizontal="center" wrapText="1"/>
    </xf>
    <xf numFmtId="164" fontId="7" fillId="3" borderId="5" xfId="1" applyNumberFormat="1" applyFont="1" applyFill="1" applyBorder="1" applyAlignment="1">
      <alignment horizontal="center" wrapText="1"/>
    </xf>
    <xf numFmtId="0" fontId="4" fillId="0" borderId="4" xfId="2" applyFont="1" applyBorder="1" applyAlignment="1">
      <alignment horizontal="left"/>
    </xf>
    <xf numFmtId="0" fontId="3" fillId="0" borderId="0" xfId="2" applyFont="1"/>
    <xf numFmtId="0" fontId="3" fillId="0" borderId="4" xfId="2" applyFont="1" applyBorder="1" applyAlignment="1">
      <alignment horizontal="center"/>
    </xf>
    <xf numFmtId="0" fontId="7" fillId="4" borderId="5" xfId="0" applyFont="1" applyFill="1" applyBorder="1" applyAlignment="1">
      <alignment horizontal="center" wrapText="1"/>
    </xf>
    <xf numFmtId="0" fontId="5" fillId="0" borderId="7" xfId="0" applyFont="1" applyBorder="1"/>
    <xf numFmtId="0" fontId="6" fillId="0" borderId="8" xfId="2" applyFont="1" applyBorder="1" applyAlignment="1">
      <alignment horizontal="left"/>
    </xf>
    <xf numFmtId="0" fontId="4" fillId="0" borderId="7" xfId="1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/>
    </xf>
    <xf numFmtId="164" fontId="7" fillId="0" borderId="7" xfId="1" applyNumberFormat="1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164" fontId="7" fillId="2" borderId="9" xfId="1" applyNumberFormat="1" applyFont="1" applyFill="1" applyBorder="1" applyAlignment="1">
      <alignment horizontal="center" wrapText="1"/>
    </xf>
    <xf numFmtId="164" fontId="7" fillId="3" borderId="9" xfId="1" applyNumberFormat="1" applyFont="1" applyFill="1" applyBorder="1" applyAlignment="1">
      <alignment horizontal="center" wrapText="1"/>
    </xf>
    <xf numFmtId="0" fontId="4" fillId="0" borderId="5" xfId="2" applyFont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" fontId="4" fillId="0" borderId="0" xfId="0" applyNumberFormat="1" applyFont="1"/>
    <xf numFmtId="0" fontId="5" fillId="0" borderId="4" xfId="2" applyFont="1" applyBorder="1" applyAlignment="1">
      <alignment horizontal="left"/>
    </xf>
    <xf numFmtId="0" fontId="5" fillId="0" borderId="0" xfId="2" applyFont="1" applyAlignment="1">
      <alignment horizontal="left"/>
    </xf>
    <xf numFmtId="0" fontId="5" fillId="0" borderId="4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/>
    <xf numFmtId="3" fontId="4" fillId="0" borderId="0" xfId="0" applyNumberFormat="1" applyFont="1"/>
    <xf numFmtId="0" fontId="4" fillId="0" borderId="10" xfId="2" applyFont="1" applyBorder="1" applyAlignment="1">
      <alignment horizontal="left"/>
    </xf>
    <xf numFmtId="165" fontId="4" fillId="0" borderId="11" xfId="2" applyNumberFormat="1" applyFont="1" applyBorder="1" applyAlignment="1">
      <alignment horizontal="left"/>
    </xf>
    <xf numFmtId="0" fontId="4" fillId="0" borderId="10" xfId="1" applyNumberFormat="1" applyFont="1" applyFill="1" applyBorder="1" applyAlignment="1">
      <alignment horizontal="center" vertical="center"/>
    </xf>
    <xf numFmtId="0" fontId="4" fillId="0" borderId="12" xfId="2" applyFont="1" applyBorder="1" applyAlignment="1">
      <alignment horizontal="center"/>
    </xf>
    <xf numFmtId="164" fontId="4" fillId="0" borderId="12" xfId="1" applyNumberFormat="1" applyFont="1" applyFill="1" applyBorder="1"/>
    <xf numFmtId="0" fontId="5" fillId="0" borderId="10" xfId="2" applyFont="1" applyBorder="1" applyAlignment="1">
      <alignment horizontal="left"/>
    </xf>
    <xf numFmtId="0" fontId="5" fillId="0" borderId="11" xfId="2" applyFont="1" applyBorder="1"/>
    <xf numFmtId="0" fontId="5" fillId="0" borderId="10" xfId="1" applyNumberFormat="1" applyFont="1" applyFill="1" applyBorder="1" applyAlignment="1">
      <alignment horizontal="center" vertical="center"/>
    </xf>
    <xf numFmtId="0" fontId="5" fillId="0" borderId="13" xfId="2" applyFont="1" applyBorder="1" applyAlignment="1">
      <alignment horizontal="left"/>
    </xf>
    <xf numFmtId="0" fontId="5" fillId="0" borderId="14" xfId="2" applyFont="1" applyBorder="1" applyAlignment="1">
      <alignment horizontal="left"/>
    </xf>
    <xf numFmtId="0" fontId="5" fillId="0" borderId="13" xfId="1" applyNumberFormat="1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/>
    </xf>
    <xf numFmtId="164" fontId="4" fillId="0" borderId="15" xfId="1" applyNumberFormat="1" applyFont="1" applyFill="1" applyBorder="1"/>
    <xf numFmtId="0" fontId="4" fillId="0" borderId="4" xfId="2" applyFont="1" applyBorder="1"/>
    <xf numFmtId="0" fontId="4" fillId="0" borderId="0" xfId="2" applyFont="1"/>
    <xf numFmtId="0" fontId="3" fillId="0" borderId="16" xfId="2" applyFont="1" applyBorder="1"/>
    <xf numFmtId="0" fontId="3" fillId="0" borderId="17" xfId="2" applyFont="1" applyBorder="1"/>
    <xf numFmtId="0" fontId="4" fillId="0" borderId="16" xfId="1" applyNumberFormat="1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" fontId="4" fillId="0" borderId="16" xfId="0" applyNumberFormat="1" applyFont="1" applyBorder="1"/>
    <xf numFmtId="0" fontId="4" fillId="0" borderId="17" xfId="0" applyFont="1" applyBorder="1"/>
    <xf numFmtId="0" fontId="3" fillId="0" borderId="17" xfId="0" applyFont="1" applyBorder="1"/>
    <xf numFmtId="3" fontId="3" fillId="0" borderId="17" xfId="0" applyNumberFormat="1" applyFont="1" applyBorder="1"/>
    <xf numFmtId="0" fontId="5" fillId="0" borderId="17" xfId="0" applyFont="1" applyBorder="1"/>
    <xf numFmtId="3" fontId="3" fillId="0" borderId="18" xfId="0" applyNumberFormat="1" applyFont="1" applyBorder="1"/>
    <xf numFmtId="164" fontId="3" fillId="0" borderId="3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0" fontId="4" fillId="5" borderId="10" xfId="2" applyFont="1" applyFill="1" applyBorder="1" applyAlignment="1">
      <alignment horizontal="left"/>
    </xf>
    <xf numFmtId="0" fontId="5" fillId="5" borderId="11" xfId="2" applyFont="1" applyFill="1" applyBorder="1" applyAlignment="1">
      <alignment horizontal="left"/>
    </xf>
    <xf numFmtId="0" fontId="5" fillId="5" borderId="10" xfId="1" applyNumberFormat="1" applyFont="1" applyFill="1" applyBorder="1" applyAlignment="1">
      <alignment horizontal="center" vertical="center"/>
    </xf>
    <xf numFmtId="0" fontId="4" fillId="5" borderId="12" xfId="2" applyFont="1" applyFill="1" applyBorder="1" applyAlignment="1">
      <alignment horizontal="center"/>
    </xf>
    <xf numFmtId="164" fontId="4" fillId="5" borderId="12" xfId="1" applyNumberFormat="1" applyFont="1" applyFill="1" applyBorder="1" applyAlignment="1">
      <alignment horizontal="center"/>
    </xf>
    <xf numFmtId="0" fontId="5" fillId="5" borderId="10" xfId="2" applyFont="1" applyFill="1" applyBorder="1" applyAlignment="1">
      <alignment horizontal="left"/>
    </xf>
    <xf numFmtId="0" fontId="4" fillId="5" borderId="1" xfId="2" applyFont="1" applyFill="1" applyBorder="1"/>
    <xf numFmtId="0" fontId="4" fillId="5" borderId="2" xfId="2" applyFont="1" applyFill="1" applyBorder="1"/>
    <xf numFmtId="0" fontId="4" fillId="5" borderId="1" xfId="1" applyNumberFormat="1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/>
    </xf>
    <xf numFmtId="164" fontId="4" fillId="5" borderId="3" xfId="1" applyNumberFormat="1" applyFont="1" applyFill="1" applyBorder="1"/>
    <xf numFmtId="0" fontId="7" fillId="0" borderId="17" xfId="0" applyFont="1" applyBorder="1"/>
    <xf numFmtId="0" fontId="5" fillId="0" borderId="11" xfId="2" applyFont="1" applyBorder="1" applyAlignment="1">
      <alignment horizontal="left"/>
    </xf>
    <xf numFmtId="164" fontId="4" fillId="0" borderId="12" xfId="1" applyNumberFormat="1" applyFont="1" applyFill="1" applyBorder="1" applyAlignment="1">
      <alignment horizontal="center"/>
    </xf>
    <xf numFmtId="0" fontId="7" fillId="0" borderId="10" xfId="2" applyFont="1" applyBorder="1" applyAlignment="1">
      <alignment horizontal="left"/>
    </xf>
    <xf numFmtId="0" fontId="5" fillId="6" borderId="10" xfId="2" applyFont="1" applyFill="1" applyBorder="1" applyAlignment="1">
      <alignment horizontal="left"/>
    </xf>
    <xf numFmtId="0" fontId="5" fillId="6" borderId="11" xfId="2" applyFont="1" applyFill="1" applyBorder="1" applyAlignment="1">
      <alignment horizontal="left"/>
    </xf>
    <xf numFmtId="0" fontId="5" fillId="6" borderId="10" xfId="1" applyNumberFormat="1" applyFont="1" applyFill="1" applyBorder="1" applyAlignment="1">
      <alignment horizontal="center" vertical="center"/>
    </xf>
    <xf numFmtId="0" fontId="6" fillId="6" borderId="12" xfId="2" applyFont="1" applyFill="1" applyBorder="1" applyAlignment="1">
      <alignment horizontal="center"/>
    </xf>
    <xf numFmtId="164" fontId="6" fillId="6" borderId="12" xfId="1" applyNumberFormat="1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164" fontId="6" fillId="0" borderId="12" xfId="1" applyNumberFormat="1" applyFont="1" applyFill="1" applyBorder="1" applyAlignment="1">
      <alignment horizontal="center"/>
    </xf>
    <xf numFmtId="0" fontId="5" fillId="2" borderId="4" xfId="2" applyFont="1" applyFill="1" applyBorder="1" applyAlignment="1">
      <alignment horizontal="left"/>
    </xf>
    <xf numFmtId="0" fontId="5" fillId="2" borderId="0" xfId="2" applyFont="1" applyFill="1" applyAlignment="1">
      <alignment horizontal="left"/>
    </xf>
    <xf numFmtId="0" fontId="5" fillId="2" borderId="4" xfId="1" applyNumberFormat="1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0" fontId="5" fillId="0" borderId="7" xfId="2" applyFont="1" applyBorder="1"/>
    <xf numFmtId="0" fontId="5" fillId="0" borderId="8" xfId="2" applyFont="1" applyBorder="1"/>
    <xf numFmtId="0" fontId="5" fillId="0" borderId="7" xfId="1" applyNumberFormat="1" applyFont="1" applyBorder="1" applyAlignment="1">
      <alignment horizontal="center" vertical="center"/>
    </xf>
    <xf numFmtId="0" fontId="5" fillId="0" borderId="9" xfId="2" applyFont="1" applyBorder="1" applyAlignment="1">
      <alignment horizontal="center"/>
    </xf>
    <xf numFmtId="164" fontId="5" fillId="0" borderId="9" xfId="1" applyNumberFormat="1" applyFont="1" applyBorder="1"/>
    <xf numFmtId="0" fontId="4" fillId="6" borderId="16" xfId="2" applyFont="1" applyFill="1" applyBorder="1"/>
    <xf numFmtId="0" fontId="4" fillId="6" borderId="17" xfId="2" applyFont="1" applyFill="1" applyBorder="1"/>
    <xf numFmtId="0" fontId="4" fillId="6" borderId="16" xfId="1" applyNumberFormat="1" applyFont="1" applyFill="1" applyBorder="1" applyAlignment="1">
      <alignment horizontal="center" vertical="center"/>
    </xf>
    <xf numFmtId="0" fontId="4" fillId="6" borderId="6" xfId="2" applyFont="1" applyFill="1" applyBorder="1" applyAlignment="1">
      <alignment horizontal="right"/>
    </xf>
    <xf numFmtId="164" fontId="4" fillId="6" borderId="6" xfId="1" applyNumberFormat="1" applyFont="1" applyFill="1" applyBorder="1"/>
    <xf numFmtId="0" fontId="4" fillId="2" borderId="16" xfId="2" applyFont="1" applyFill="1" applyBorder="1"/>
    <xf numFmtId="0" fontId="4" fillId="2" borderId="17" xfId="2" applyFont="1" applyFill="1" applyBorder="1"/>
    <xf numFmtId="0" fontId="4" fillId="2" borderId="16" xfId="1" applyNumberFormat="1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right"/>
    </xf>
    <xf numFmtId="164" fontId="4" fillId="2" borderId="6" xfId="1" applyNumberFormat="1" applyFont="1" applyFill="1" applyBorder="1"/>
    <xf numFmtId="1" fontId="3" fillId="0" borderId="16" xfId="0" applyNumberFormat="1" applyFont="1" applyBorder="1"/>
    <xf numFmtId="1" fontId="3" fillId="0" borderId="18" xfId="0" applyNumberFormat="1" applyFont="1" applyBorder="1"/>
    <xf numFmtId="0" fontId="4" fillId="0" borderId="7" xfId="2" applyFont="1" applyBorder="1"/>
    <xf numFmtId="0" fontId="4" fillId="0" borderId="8" xfId="2" applyFont="1" applyBorder="1"/>
    <xf numFmtId="164" fontId="3" fillId="0" borderId="9" xfId="1" applyNumberFormat="1" applyFont="1" applyFill="1" applyBorder="1" applyAlignment="1">
      <alignment horizontal="center"/>
    </xf>
    <xf numFmtId="0" fontId="7" fillId="0" borderId="16" xfId="0" applyFont="1" applyBorder="1"/>
    <xf numFmtId="1" fontId="3" fillId="0" borderId="17" xfId="0" applyNumberFormat="1" applyFont="1" applyBorder="1"/>
    <xf numFmtId="0" fontId="5" fillId="0" borderId="4" xfId="2" applyFont="1" applyBorder="1"/>
    <xf numFmtId="0" fontId="5" fillId="0" borderId="0" xfId="2" applyFont="1"/>
    <xf numFmtId="0" fontId="5" fillId="0" borderId="4" xfId="1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/>
    </xf>
    <xf numFmtId="165" fontId="4" fillId="0" borderId="10" xfId="2" applyNumberFormat="1" applyFont="1" applyBorder="1" applyAlignment="1">
      <alignment horizontal="left"/>
    </xf>
    <xf numFmtId="165" fontId="6" fillId="0" borderId="11" xfId="2" applyNumberFormat="1" applyFont="1" applyBorder="1" applyAlignment="1">
      <alignment horizontal="left"/>
    </xf>
    <xf numFmtId="0" fontId="7" fillId="0" borderId="11" xfId="2" applyFont="1" applyBorder="1" applyAlignment="1">
      <alignment horizontal="left"/>
    </xf>
    <xf numFmtId="0" fontId="7" fillId="0" borderId="10" xfId="1" applyNumberFormat="1" applyFont="1" applyFill="1" applyBorder="1" applyAlignment="1">
      <alignment horizontal="center" vertical="center"/>
    </xf>
    <xf numFmtId="0" fontId="3" fillId="0" borderId="12" xfId="2" applyFont="1" applyBorder="1" applyAlignment="1">
      <alignment horizontal="center"/>
    </xf>
    <xf numFmtId="164" fontId="3" fillId="0" borderId="12" xfId="1" applyNumberFormat="1" applyFont="1" applyFill="1" applyBorder="1" applyAlignment="1">
      <alignment horizontal="center"/>
    </xf>
    <xf numFmtId="0" fontId="8" fillId="0" borderId="11" xfId="2" applyFont="1" applyBorder="1" applyAlignment="1">
      <alignment horizontal="left"/>
    </xf>
    <xf numFmtId="0" fontId="8" fillId="0" borderId="10" xfId="1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left"/>
    </xf>
    <xf numFmtId="0" fontId="7" fillId="0" borderId="4" xfId="2" applyFont="1" applyBorder="1" applyAlignment="1">
      <alignment horizontal="left"/>
    </xf>
    <xf numFmtId="0" fontId="4" fillId="0" borderId="11" xfId="2" applyFont="1" applyBorder="1"/>
    <xf numFmtId="165" fontId="3" fillId="0" borderId="4" xfId="2" applyNumberFormat="1" applyFont="1" applyBorder="1"/>
    <xf numFmtId="165" fontId="3" fillId="0" borderId="0" xfId="2" applyNumberFormat="1" applyFont="1"/>
    <xf numFmtId="0" fontId="3" fillId="0" borderId="5" xfId="2" applyFont="1" applyBorder="1" applyAlignment="1">
      <alignment horizontal="center"/>
    </xf>
    <xf numFmtId="164" fontId="3" fillId="0" borderId="5" xfId="1" applyNumberFormat="1" applyFont="1" applyFill="1" applyBorder="1"/>
    <xf numFmtId="165" fontId="3" fillId="0" borderId="0" xfId="2" applyNumberFormat="1" applyFont="1" applyAlignment="1">
      <alignment horizontal="left"/>
    </xf>
    <xf numFmtId="0" fontId="3" fillId="0" borderId="16" xfId="0" applyFont="1" applyBorder="1"/>
    <xf numFmtId="0" fontId="4" fillId="0" borderId="10" xfId="2" applyFont="1" applyBorder="1"/>
    <xf numFmtId="164" fontId="3" fillId="0" borderId="6" xfId="1" applyNumberFormat="1" applyFont="1" applyFill="1" applyBorder="1"/>
    <xf numFmtId="0" fontId="4" fillId="2" borderId="10" xfId="2" applyFont="1" applyFill="1" applyBorder="1"/>
    <xf numFmtId="0" fontId="4" fillId="2" borderId="11" xfId="2" applyFont="1" applyFill="1" applyBorder="1"/>
    <xf numFmtId="0" fontId="5" fillId="2" borderId="10" xfId="1" applyNumberFormat="1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/>
    </xf>
    <xf numFmtId="164" fontId="4" fillId="2" borderId="12" xfId="1" applyNumberFormat="1" applyFont="1" applyFill="1" applyBorder="1"/>
    <xf numFmtId="0" fontId="4" fillId="0" borderId="6" xfId="2" applyFont="1" applyBorder="1" applyAlignment="1">
      <alignment horizontal="center"/>
    </xf>
    <xf numFmtId="164" fontId="4" fillId="0" borderId="3" xfId="1" applyNumberFormat="1" applyFont="1" applyFill="1" applyBorder="1"/>
    <xf numFmtId="0" fontId="3" fillId="2" borderId="16" xfId="2" applyFont="1" applyFill="1" applyBorder="1"/>
    <xf numFmtId="0" fontId="3" fillId="2" borderId="17" xfId="2" applyFont="1" applyFill="1" applyBorder="1"/>
    <xf numFmtId="0" fontId="4" fillId="2" borderId="6" xfId="2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0" fontId="7" fillId="7" borderId="16" xfId="2" applyFont="1" applyFill="1" applyBorder="1" applyAlignment="1">
      <alignment horizontal="left"/>
    </xf>
    <xf numFmtId="0" fontId="7" fillId="7" borderId="17" xfId="2" applyFont="1" applyFill="1" applyBorder="1" applyAlignment="1">
      <alignment horizontal="left"/>
    </xf>
    <xf numFmtId="0" fontId="7" fillId="7" borderId="16" xfId="1" applyNumberFormat="1" applyFont="1" applyFill="1" applyBorder="1" applyAlignment="1">
      <alignment horizontal="center" vertical="center"/>
    </xf>
    <xf numFmtId="0" fontId="3" fillId="7" borderId="6" xfId="2" applyFont="1" applyFill="1" applyBorder="1" applyAlignment="1">
      <alignment horizontal="center"/>
    </xf>
    <xf numFmtId="164" fontId="3" fillId="7" borderId="6" xfId="1" applyNumberFormat="1" applyFont="1" applyFill="1" applyBorder="1" applyAlignment="1">
      <alignment horizontal="right"/>
    </xf>
    <xf numFmtId="0" fontId="4" fillId="2" borderId="10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1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0" fontId="4" fillId="0" borderId="16" xfId="2" applyFont="1" applyBorder="1"/>
    <xf numFmtId="0" fontId="4" fillId="0" borderId="17" xfId="2" applyFont="1" applyBorder="1"/>
    <xf numFmtId="164" fontId="4" fillId="0" borderId="6" xfId="1" applyNumberFormat="1" applyFont="1" applyFill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7" fillId="0" borderId="18" xfId="0" applyFont="1" applyBorder="1"/>
    <xf numFmtId="0" fontId="3" fillId="0" borderId="10" xfId="2" applyFont="1" applyBorder="1"/>
    <xf numFmtId="0" fontId="3" fillId="0" borderId="11" xfId="2" applyFont="1" applyBorder="1"/>
    <xf numFmtId="0" fontId="3" fillId="0" borderId="10" xfId="1" applyNumberFormat="1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11" xfId="0" applyFont="1" applyBorder="1"/>
    <xf numFmtId="164" fontId="4" fillId="8" borderId="5" xfId="1" applyNumberFormat="1" applyFont="1" applyFill="1" applyBorder="1" applyAlignment="1">
      <alignment horizontal="center"/>
    </xf>
    <xf numFmtId="0" fontId="4" fillId="8" borderId="10" xfId="2" applyFont="1" applyFill="1" applyBorder="1"/>
    <xf numFmtId="0" fontId="4" fillId="8" borderId="11" xfId="2" applyFont="1" applyFill="1" applyBorder="1"/>
    <xf numFmtId="0" fontId="4" fillId="8" borderId="10" xfId="1" applyNumberFormat="1" applyFont="1" applyFill="1" applyBorder="1" applyAlignment="1">
      <alignment horizontal="center" vertical="center"/>
    </xf>
    <xf numFmtId="0" fontId="4" fillId="8" borderId="12" xfId="2" applyFont="1" applyFill="1" applyBorder="1" applyAlignment="1">
      <alignment horizontal="center"/>
    </xf>
    <xf numFmtId="164" fontId="4" fillId="8" borderId="12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8" borderId="11" xfId="1" applyNumberFormat="1" applyFont="1" applyFill="1" applyBorder="1" applyAlignment="1">
      <alignment horizontal="center" vertical="center"/>
    </xf>
    <xf numFmtId="0" fontId="4" fillId="9" borderId="4" xfId="2" applyFont="1" applyFill="1" applyBorder="1"/>
    <xf numFmtId="0" fontId="4" fillId="9" borderId="0" xfId="2" applyFont="1" applyFill="1"/>
    <xf numFmtId="0" fontId="4" fillId="9" borderId="4" xfId="1" applyNumberFormat="1" applyFont="1" applyFill="1" applyBorder="1" applyAlignment="1">
      <alignment horizontal="center" vertical="center"/>
    </xf>
    <xf numFmtId="0" fontId="4" fillId="9" borderId="5" xfId="2" applyFont="1" applyFill="1" applyBorder="1" applyAlignment="1">
      <alignment horizontal="center"/>
    </xf>
    <xf numFmtId="164" fontId="4" fillId="9" borderId="5" xfId="1" applyNumberFormat="1" applyFont="1" applyFill="1" applyBorder="1" applyAlignment="1">
      <alignment horizontal="center"/>
    </xf>
    <xf numFmtId="0" fontId="5" fillId="0" borderId="7" xfId="2" applyFont="1" applyBorder="1" applyAlignment="1">
      <alignment horizontal="left"/>
    </xf>
    <xf numFmtId="0" fontId="4" fillId="8" borderId="16" xfId="2" applyFont="1" applyFill="1" applyBorder="1"/>
    <xf numFmtId="0" fontId="4" fillId="8" borderId="17" xfId="2" applyFont="1" applyFill="1" applyBorder="1"/>
    <xf numFmtId="0" fontId="4" fillId="8" borderId="16" xfId="1" applyNumberFormat="1" applyFont="1" applyFill="1" applyBorder="1" applyAlignment="1">
      <alignment horizontal="center" vertical="center"/>
    </xf>
    <xf numFmtId="0" fontId="4" fillId="8" borderId="6" xfId="2" applyFont="1" applyFill="1" applyBorder="1" applyAlignment="1">
      <alignment horizontal="center"/>
    </xf>
    <xf numFmtId="164" fontId="4" fillId="8" borderId="6" xfId="1" applyNumberFormat="1" applyFont="1" applyFill="1" applyBorder="1" applyAlignment="1">
      <alignment horizontal="center"/>
    </xf>
    <xf numFmtId="0" fontId="4" fillId="9" borderId="7" xfId="2" applyFont="1" applyFill="1" applyBorder="1"/>
    <xf numFmtId="0" fontId="4" fillId="9" borderId="8" xfId="2" applyFont="1" applyFill="1" applyBorder="1"/>
    <xf numFmtId="0" fontId="4" fillId="9" borderId="7" xfId="1" applyNumberFormat="1" applyFont="1" applyFill="1" applyBorder="1" applyAlignment="1">
      <alignment horizontal="center" vertical="center"/>
    </xf>
    <xf numFmtId="0" fontId="4" fillId="9" borderId="9" xfId="2" applyFont="1" applyFill="1" applyBorder="1" applyAlignment="1">
      <alignment horizontal="center"/>
    </xf>
    <xf numFmtId="164" fontId="4" fillId="9" borderId="9" xfId="1" applyNumberFormat="1" applyFont="1" applyFill="1" applyBorder="1" applyAlignment="1">
      <alignment horizontal="center"/>
    </xf>
    <xf numFmtId="0" fontId="4" fillId="0" borderId="5" xfId="2" applyFont="1" applyBorder="1" applyAlignment="1">
      <alignment horizontal="right"/>
    </xf>
    <xf numFmtId="0" fontId="3" fillId="0" borderId="19" xfId="2" applyFont="1" applyBorder="1"/>
    <xf numFmtId="0" fontId="4" fillId="0" borderId="0" xfId="2" applyFont="1" applyAlignment="1">
      <alignment horizontal="center"/>
    </xf>
    <xf numFmtId="0" fontId="5" fillId="0" borderId="12" xfId="1" applyNumberFormat="1" applyFont="1" applyFill="1" applyBorder="1" applyAlignment="1">
      <alignment horizontal="center" vertical="center"/>
    </xf>
    <xf numFmtId="0" fontId="4" fillId="0" borderId="11" xfId="2" applyFont="1" applyBorder="1" applyAlignment="1">
      <alignment horizontal="center"/>
    </xf>
    <xf numFmtId="0" fontId="4" fillId="2" borderId="4" xfId="2" applyFont="1" applyFill="1" applyBorder="1"/>
    <xf numFmtId="0" fontId="4" fillId="2" borderId="0" xfId="2" applyFont="1" applyFill="1"/>
    <xf numFmtId="0" fontId="5" fillId="2" borderId="5" xfId="1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/>
    </xf>
    <xf numFmtId="164" fontId="4" fillId="2" borderId="5" xfId="1" applyNumberFormat="1" applyFont="1" applyFill="1" applyBorder="1" applyAlignment="1">
      <alignment horizontal="center"/>
    </xf>
    <xf numFmtId="0" fontId="4" fillId="0" borderId="9" xfId="2" applyFont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0" fontId="4" fillId="2" borderId="7" xfId="2" applyFont="1" applyFill="1" applyBorder="1"/>
    <xf numFmtId="0" fontId="4" fillId="2" borderId="8" xfId="2" applyFont="1" applyFill="1" applyBorder="1"/>
    <xf numFmtId="0" fontId="4" fillId="2" borderId="7" xfId="1" applyNumberFormat="1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0" fontId="5" fillId="2" borderId="10" xfId="2" applyFont="1" applyFill="1" applyBorder="1" applyAlignment="1">
      <alignment horizontal="left"/>
    </xf>
    <xf numFmtId="0" fontId="5" fillId="2" borderId="11" xfId="2" applyFont="1" applyFill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7" fillId="0" borderId="14" xfId="2" applyFont="1" applyBorder="1" applyAlignment="1">
      <alignment horizontal="left"/>
    </xf>
    <xf numFmtId="0" fontId="7" fillId="0" borderId="13" xfId="1" applyNumberFormat="1" applyFont="1" applyFill="1" applyBorder="1" applyAlignment="1">
      <alignment horizontal="center" vertical="center"/>
    </xf>
    <xf numFmtId="0" fontId="7" fillId="0" borderId="16" xfId="2" applyFont="1" applyBorder="1" applyAlignment="1">
      <alignment horizontal="left"/>
    </xf>
    <xf numFmtId="0" fontId="7" fillId="0" borderId="17" xfId="2" applyFont="1" applyBorder="1" applyAlignment="1">
      <alignment horizontal="left"/>
    </xf>
    <xf numFmtId="0" fontId="7" fillId="0" borderId="16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5" fillId="10" borderId="10" xfId="2" applyFont="1" applyFill="1" applyBorder="1" applyAlignment="1">
      <alignment horizontal="left"/>
    </xf>
    <xf numFmtId="0" fontId="5" fillId="10" borderId="11" xfId="2" applyFont="1" applyFill="1" applyBorder="1" applyAlignment="1">
      <alignment horizontal="left"/>
    </xf>
    <xf numFmtId="0" fontId="5" fillId="10" borderId="10" xfId="1" applyNumberFormat="1" applyFont="1" applyFill="1" applyBorder="1" applyAlignment="1">
      <alignment horizontal="center" vertical="center"/>
    </xf>
    <xf numFmtId="0" fontId="4" fillId="10" borderId="12" xfId="2" applyFont="1" applyFill="1" applyBorder="1" applyAlignment="1">
      <alignment horizontal="center"/>
    </xf>
    <xf numFmtId="164" fontId="4" fillId="10" borderId="12" xfId="1" applyNumberFormat="1" applyFont="1" applyFill="1" applyBorder="1" applyAlignment="1">
      <alignment horizontal="center"/>
    </xf>
    <xf numFmtId="0" fontId="4" fillId="0" borderId="0" xfId="2" applyFont="1" applyAlignment="1">
      <alignment horizontal="left"/>
    </xf>
    <xf numFmtId="0" fontId="3" fillId="10" borderId="16" xfId="2" applyFont="1" applyFill="1" applyBorder="1"/>
    <xf numFmtId="0" fontId="3" fillId="10" borderId="17" xfId="2" applyFont="1" applyFill="1" applyBorder="1"/>
    <xf numFmtId="0" fontId="4" fillId="10" borderId="16" xfId="1" applyNumberFormat="1" applyFont="1" applyFill="1" applyBorder="1" applyAlignment="1">
      <alignment horizontal="center" vertical="center"/>
    </xf>
    <xf numFmtId="0" fontId="3" fillId="10" borderId="6" xfId="2" applyFont="1" applyFill="1" applyBorder="1" applyAlignment="1">
      <alignment horizontal="right"/>
    </xf>
    <xf numFmtId="164" fontId="3" fillId="10" borderId="6" xfId="1" applyNumberFormat="1" applyFont="1" applyFill="1" applyBorder="1" applyAlignment="1">
      <alignment horizontal="center"/>
    </xf>
    <xf numFmtId="0" fontId="7" fillId="11" borderId="17" xfId="0" applyFont="1" applyFill="1" applyBorder="1"/>
    <xf numFmtId="0" fontId="7" fillId="11" borderId="17" xfId="0" applyFont="1" applyFill="1" applyBorder="1" applyAlignment="1">
      <alignment horizontal="center"/>
    </xf>
    <xf numFmtId="0" fontId="5" fillId="11" borderId="17" xfId="1" applyNumberFormat="1" applyFont="1" applyFill="1" applyBorder="1" applyAlignment="1">
      <alignment horizontal="center" vertical="center"/>
    </xf>
    <xf numFmtId="164" fontId="7" fillId="11" borderId="17" xfId="1" applyNumberFormat="1" applyFont="1" applyFill="1" applyBorder="1" applyAlignment="1"/>
    <xf numFmtId="164" fontId="7" fillId="11" borderId="18" xfId="1" applyNumberFormat="1" applyFont="1" applyFill="1" applyBorder="1" applyAlignment="1"/>
    <xf numFmtId="0" fontId="5" fillId="0" borderId="16" xfId="2" applyFont="1" applyBorder="1"/>
    <xf numFmtId="0" fontId="5" fillId="0" borderId="17" xfId="2" applyFont="1" applyBorder="1"/>
    <xf numFmtId="0" fontId="5" fillId="0" borderId="16" xfId="1" applyNumberFormat="1" applyFont="1" applyFill="1" applyBorder="1" applyAlignment="1">
      <alignment horizontal="center" vertical="center"/>
    </xf>
    <xf numFmtId="0" fontId="4" fillId="0" borderId="17" xfId="2" applyFont="1" applyBorder="1" applyAlignment="1">
      <alignment horizontal="right"/>
    </xf>
    <xf numFmtId="164" fontId="4" fillId="0" borderId="6" xfId="1" applyNumberFormat="1" applyFont="1" applyFill="1" applyBorder="1"/>
    <xf numFmtId="0" fontId="4" fillId="0" borderId="4" xfId="2" applyFont="1" applyBorder="1" applyAlignment="1">
      <alignment horizontal="right"/>
    </xf>
    <xf numFmtId="0" fontId="5" fillId="7" borderId="16" xfId="2" applyFont="1" applyFill="1" applyBorder="1"/>
    <xf numFmtId="0" fontId="5" fillId="7" borderId="17" xfId="2" applyFont="1" applyFill="1" applyBorder="1"/>
    <xf numFmtId="0" fontId="5" fillId="7" borderId="16" xfId="1" applyNumberFormat="1" applyFont="1" applyFill="1" applyBorder="1" applyAlignment="1">
      <alignment horizontal="center" vertical="center"/>
    </xf>
    <xf numFmtId="0" fontId="4" fillId="7" borderId="17" xfId="2" applyFont="1" applyFill="1" applyBorder="1" applyAlignment="1">
      <alignment horizontal="right"/>
    </xf>
    <xf numFmtId="164" fontId="4" fillId="7" borderId="6" xfId="1" applyNumberFormat="1" applyFont="1" applyFill="1" applyBorder="1"/>
    <xf numFmtId="0" fontId="5" fillId="6" borderId="16" xfId="2" applyFont="1" applyFill="1" applyBorder="1"/>
    <xf numFmtId="0" fontId="5" fillId="6" borderId="17" xfId="2" applyFont="1" applyFill="1" applyBorder="1"/>
    <xf numFmtId="0" fontId="5" fillId="6" borderId="17" xfId="1" applyNumberFormat="1" applyFont="1" applyFill="1" applyBorder="1" applyAlignment="1">
      <alignment horizontal="center" vertical="center"/>
    </xf>
    <xf numFmtId="0" fontId="4" fillId="6" borderId="17" xfId="2" applyFont="1" applyFill="1" applyBorder="1" applyAlignment="1">
      <alignment horizontal="right"/>
    </xf>
    <xf numFmtId="0" fontId="5" fillId="2" borderId="16" xfId="2" applyFont="1" applyFill="1" applyBorder="1"/>
    <xf numFmtId="0" fontId="5" fillId="2" borderId="17" xfId="2" applyFont="1" applyFill="1" applyBorder="1"/>
    <xf numFmtId="0" fontId="5" fillId="2" borderId="17" xfId="1" applyNumberFormat="1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right"/>
    </xf>
    <xf numFmtId="0" fontId="5" fillId="8" borderId="16" xfId="2" applyFont="1" applyFill="1" applyBorder="1"/>
    <xf numFmtId="0" fontId="5" fillId="8" borderId="8" xfId="2" applyFont="1" applyFill="1" applyBorder="1"/>
    <xf numFmtId="0" fontId="5" fillId="8" borderId="7" xfId="1" applyNumberFormat="1" applyFont="1" applyFill="1" applyBorder="1" applyAlignment="1">
      <alignment horizontal="center" vertical="center"/>
    </xf>
    <xf numFmtId="0" fontId="4" fillId="8" borderId="17" xfId="2" applyFont="1" applyFill="1" applyBorder="1" applyAlignment="1">
      <alignment horizontal="right"/>
    </xf>
    <xf numFmtId="164" fontId="4" fillId="8" borderId="6" xfId="1" applyNumberFormat="1" applyFont="1" applyFill="1" applyBorder="1"/>
    <xf numFmtId="0" fontId="5" fillId="9" borderId="16" xfId="2" applyFont="1" applyFill="1" applyBorder="1"/>
    <xf numFmtId="0" fontId="5" fillId="9" borderId="8" xfId="2" applyFont="1" applyFill="1" applyBorder="1"/>
    <xf numFmtId="0" fontId="5" fillId="9" borderId="7" xfId="1" applyNumberFormat="1" applyFont="1" applyFill="1" applyBorder="1" applyAlignment="1">
      <alignment horizontal="center" vertical="center"/>
    </xf>
    <xf numFmtId="0" fontId="4" fillId="9" borderId="17" xfId="2" applyFont="1" applyFill="1" applyBorder="1" applyAlignment="1">
      <alignment horizontal="right"/>
    </xf>
    <xf numFmtId="164" fontId="4" fillId="9" borderId="6" xfId="1" applyNumberFormat="1" applyFont="1" applyFill="1" applyBorder="1"/>
    <xf numFmtId="0" fontId="5" fillId="10" borderId="16" xfId="2" applyFont="1" applyFill="1" applyBorder="1"/>
    <xf numFmtId="0" fontId="5" fillId="10" borderId="8" xfId="2" applyFont="1" applyFill="1" applyBorder="1"/>
    <xf numFmtId="0" fontId="5" fillId="10" borderId="7" xfId="1" applyNumberFormat="1" applyFont="1" applyFill="1" applyBorder="1" applyAlignment="1">
      <alignment horizontal="center" vertical="center"/>
    </xf>
    <xf numFmtId="0" fontId="4" fillId="10" borderId="17" xfId="2" applyFont="1" applyFill="1" applyBorder="1" applyAlignment="1">
      <alignment horizontal="right"/>
    </xf>
    <xf numFmtId="164" fontId="4" fillId="10" borderId="6" xfId="1" applyNumberFormat="1" applyFont="1" applyFill="1" applyBorder="1"/>
    <xf numFmtId="0" fontId="5" fillId="0" borderId="2" xfId="1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right"/>
    </xf>
    <xf numFmtId="0" fontId="5" fillId="0" borderId="20" xfId="2" applyFont="1" applyBorder="1"/>
    <xf numFmtId="0" fontId="5" fillId="0" borderId="21" xfId="2" applyFont="1" applyBorder="1"/>
    <xf numFmtId="0" fontId="5" fillId="0" borderId="22" xfId="1" applyNumberFormat="1" applyFont="1" applyFill="1" applyBorder="1" applyAlignment="1">
      <alignment horizontal="center" vertical="center"/>
    </xf>
    <xf numFmtId="0" fontId="3" fillId="0" borderId="21" xfId="2" applyFont="1" applyBorder="1" applyAlignment="1">
      <alignment horizontal="right"/>
    </xf>
    <xf numFmtId="164" fontId="3" fillId="0" borderId="23" xfId="1" applyNumberFormat="1" applyFont="1" applyFill="1" applyBorder="1"/>
    <xf numFmtId="0" fontId="5" fillId="0" borderId="24" xfId="2" applyFont="1" applyBorder="1"/>
    <xf numFmtId="0" fontId="5" fillId="0" borderId="24" xfId="0" applyFont="1" applyBorder="1"/>
    <xf numFmtId="0" fontId="5" fillId="0" borderId="0" xfId="1" applyNumberFormat="1" applyFont="1" applyBorder="1" applyAlignment="1">
      <alignment horizontal="center" vertical="center"/>
    </xf>
    <xf numFmtId="0" fontId="6" fillId="0" borderId="0" xfId="2" applyFont="1" applyAlignment="1">
      <alignment horizontal="right"/>
    </xf>
    <xf numFmtId="164" fontId="9" fillId="0" borderId="4" xfId="1" applyNumberFormat="1" applyFont="1" applyFill="1" applyBorder="1" applyAlignment="1" applyProtection="1">
      <alignment wrapText="1"/>
    </xf>
    <xf numFmtId="164" fontId="9" fillId="0" borderId="5" xfId="1" applyNumberFormat="1" applyFont="1" applyFill="1" applyBorder="1" applyAlignment="1" applyProtection="1">
      <alignment wrapText="1"/>
    </xf>
    <xf numFmtId="164" fontId="9" fillId="0" borderId="25" xfId="1" applyNumberFormat="1" applyFont="1" applyFill="1" applyBorder="1" applyAlignment="1" applyProtection="1">
      <alignment wrapText="1"/>
    </xf>
    <xf numFmtId="0" fontId="7" fillId="0" borderId="26" xfId="0" applyFont="1" applyBorder="1"/>
    <xf numFmtId="0" fontId="7" fillId="0" borderId="27" xfId="0" applyFont="1" applyBorder="1"/>
    <xf numFmtId="0" fontId="5" fillId="0" borderId="27" xfId="1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right"/>
    </xf>
    <xf numFmtId="164" fontId="7" fillId="0" borderId="28" xfId="1" applyNumberFormat="1" applyFont="1" applyBorder="1"/>
    <xf numFmtId="164" fontId="7" fillId="0" borderId="29" xfId="1" applyNumberFormat="1" applyFont="1" applyBorder="1"/>
  </cellXfs>
  <cellStyles count="3">
    <cellStyle name="Comma" xfId="1" builtinId="3"/>
    <cellStyle name="Normal" xfId="0" builtinId="0"/>
    <cellStyle name="Normal 4" xfId="2" xr:uid="{4EFFCE97-03DA-4519-BD4A-03B76F3D5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BA8E-6C36-4CD7-BDEA-64236A2ABA67}">
  <dimension ref="A1:Q417"/>
  <sheetViews>
    <sheetView tabSelected="1" workbookViewId="0">
      <selection sqref="A1:XFD1048576"/>
    </sheetView>
  </sheetViews>
  <sheetFormatPr defaultRowHeight="11.25" x14ac:dyDescent="0.2"/>
  <cols>
    <col min="1" max="1" width="9.140625" style="8"/>
    <col min="2" max="2" width="66.42578125" style="8" bestFit="1" customWidth="1"/>
    <col min="3" max="3" width="9.28515625" style="8" bestFit="1" customWidth="1"/>
    <col min="4" max="4" width="5.42578125" style="8" bestFit="1" customWidth="1"/>
    <col min="5" max="5" width="9.85546875" style="8" bestFit="1" customWidth="1"/>
    <col min="6" max="8" width="11.5703125" style="8" bestFit="1" customWidth="1"/>
    <col min="9" max="9" width="9.28515625" style="8" bestFit="1" customWidth="1"/>
    <col min="10" max="10" width="104.140625" style="8" bestFit="1" customWidth="1"/>
    <col min="11" max="11" width="9.140625" style="8"/>
    <col min="12" max="16" width="9.28515625" style="8" bestFit="1" customWidth="1"/>
    <col min="17" max="16384" width="9.140625" style="8"/>
  </cols>
  <sheetData>
    <row r="1" spans="1:16" x14ac:dyDescent="0.2">
      <c r="A1" s="1" t="s">
        <v>0</v>
      </c>
      <c r="B1" s="2"/>
      <c r="C1" s="3"/>
      <c r="D1" s="4"/>
      <c r="E1" s="5"/>
      <c r="F1" s="6"/>
      <c r="G1" s="5"/>
      <c r="H1" s="5"/>
      <c r="I1" s="7" t="s">
        <v>1</v>
      </c>
    </row>
    <row r="2" spans="1:16" x14ac:dyDescent="0.2">
      <c r="A2" s="9" t="s">
        <v>2</v>
      </c>
      <c r="B2" s="10"/>
      <c r="C2" s="11"/>
      <c r="D2" s="12"/>
      <c r="E2" s="13"/>
      <c r="F2" s="14"/>
      <c r="G2" s="15" t="s">
        <v>3</v>
      </c>
      <c r="H2" s="16" t="s">
        <v>4</v>
      </c>
      <c r="J2" s="17" t="s">
        <v>5</v>
      </c>
      <c r="K2" s="17" t="s">
        <v>6</v>
      </c>
      <c r="M2" s="17" t="s">
        <v>7</v>
      </c>
      <c r="P2" s="17" t="s">
        <v>8</v>
      </c>
    </row>
    <row r="3" spans="1:16" x14ac:dyDescent="0.2">
      <c r="A3" s="18" t="s">
        <v>9</v>
      </c>
      <c r="B3" s="10"/>
      <c r="C3" s="11"/>
      <c r="D3" s="12"/>
      <c r="E3" s="19" t="s">
        <v>10</v>
      </c>
      <c r="F3" s="20"/>
      <c r="G3" s="21" t="s">
        <v>11</v>
      </c>
      <c r="H3" s="22" t="s">
        <v>12</v>
      </c>
      <c r="J3" s="17"/>
      <c r="K3" s="17" t="s">
        <v>13</v>
      </c>
      <c r="L3" s="17" t="s">
        <v>14</v>
      </c>
      <c r="M3" s="17" t="s">
        <v>13</v>
      </c>
      <c r="N3" s="17" t="s">
        <v>14</v>
      </c>
    </row>
    <row r="4" spans="1:16" x14ac:dyDescent="0.2">
      <c r="A4" s="23" t="s">
        <v>15</v>
      </c>
      <c r="B4" s="24"/>
      <c r="C4" s="11"/>
      <c r="D4" s="25"/>
      <c r="E4" s="19"/>
      <c r="F4" s="26" t="s">
        <v>16</v>
      </c>
      <c r="G4" s="21"/>
      <c r="H4" s="22"/>
      <c r="J4" s="17"/>
      <c r="K4" s="17"/>
      <c r="L4" s="17"/>
      <c r="M4" s="17"/>
      <c r="N4" s="17"/>
    </row>
    <row r="5" spans="1:16" x14ac:dyDescent="0.2">
      <c r="A5" s="27"/>
      <c r="B5" s="28" t="s">
        <v>17</v>
      </c>
      <c r="C5" s="29" t="s">
        <v>18</v>
      </c>
      <c r="D5" s="30" t="s">
        <v>19</v>
      </c>
      <c r="E5" s="31"/>
      <c r="F5" s="32"/>
      <c r="G5" s="33"/>
      <c r="H5" s="34"/>
      <c r="J5" s="17"/>
      <c r="K5" s="17"/>
      <c r="L5" s="17"/>
      <c r="M5" s="17"/>
      <c r="N5" s="17"/>
    </row>
    <row r="6" spans="1:16" x14ac:dyDescent="0.2">
      <c r="A6" s="18" t="s">
        <v>20</v>
      </c>
      <c r="B6" s="24"/>
      <c r="C6" s="11"/>
      <c r="D6" s="35"/>
      <c r="E6" s="36"/>
      <c r="F6" s="36"/>
      <c r="G6" s="36"/>
      <c r="H6" s="36"/>
      <c r="I6" s="37">
        <v>1</v>
      </c>
      <c r="J6" s="7" t="s">
        <v>21</v>
      </c>
    </row>
    <row r="7" spans="1:16" x14ac:dyDescent="0.2">
      <c r="A7" s="38"/>
      <c r="B7" s="39"/>
      <c r="C7" s="40"/>
      <c r="D7" s="35"/>
      <c r="E7" s="41"/>
      <c r="F7" s="41"/>
      <c r="G7" s="41"/>
      <c r="H7" s="41"/>
      <c r="I7" s="37"/>
      <c r="J7" s="7"/>
      <c r="K7" s="17"/>
      <c r="L7" s="42"/>
      <c r="M7" s="17"/>
      <c r="N7" s="42"/>
      <c r="P7" s="42"/>
    </row>
    <row r="8" spans="1:16" x14ac:dyDescent="0.2">
      <c r="A8" s="43" t="s">
        <v>22</v>
      </c>
      <c r="B8" s="44"/>
      <c r="C8" s="45">
        <v>1</v>
      </c>
      <c r="D8" s="46" t="s">
        <v>23</v>
      </c>
      <c r="E8" s="47">
        <v>200000</v>
      </c>
      <c r="F8" s="47">
        <v>250000</v>
      </c>
      <c r="G8" s="47">
        <v>40000</v>
      </c>
      <c r="H8" s="47">
        <v>65000</v>
      </c>
      <c r="I8" s="37">
        <v>2</v>
      </c>
      <c r="J8" s="17" t="s">
        <v>24</v>
      </c>
      <c r="K8" s="17" t="s">
        <v>23</v>
      </c>
      <c r="L8" s="42">
        <v>55800</v>
      </c>
      <c r="M8" s="17" t="s">
        <v>23</v>
      </c>
      <c r="N8" s="42">
        <v>65800</v>
      </c>
      <c r="P8" s="42">
        <v>10000</v>
      </c>
    </row>
    <row r="9" spans="1:16" x14ac:dyDescent="0.2">
      <c r="A9" s="43" t="s">
        <v>25</v>
      </c>
      <c r="B9" s="44"/>
      <c r="C9" s="45"/>
      <c r="D9" s="46" t="s">
        <v>23</v>
      </c>
      <c r="E9" s="47"/>
      <c r="F9" s="47">
        <v>0</v>
      </c>
      <c r="G9" s="47">
        <v>0</v>
      </c>
      <c r="H9" s="47">
        <v>3200</v>
      </c>
    </row>
    <row r="10" spans="1:16" x14ac:dyDescent="0.2">
      <c r="A10" s="43" t="s">
        <v>26</v>
      </c>
      <c r="B10" s="44"/>
      <c r="C10" s="45"/>
      <c r="D10" s="46" t="s">
        <v>23</v>
      </c>
      <c r="E10" s="47"/>
      <c r="F10" s="47">
        <v>0</v>
      </c>
      <c r="G10" s="47">
        <v>0</v>
      </c>
      <c r="H10" s="47">
        <v>3200</v>
      </c>
    </row>
    <row r="11" spans="1:16" x14ac:dyDescent="0.2">
      <c r="A11" s="48" t="s">
        <v>27</v>
      </c>
      <c r="B11" s="49"/>
      <c r="C11" s="50">
        <v>2</v>
      </c>
      <c r="D11" s="46" t="s">
        <v>23</v>
      </c>
      <c r="E11" s="47">
        <v>10533</v>
      </c>
      <c r="F11" s="47">
        <v>10533</v>
      </c>
      <c r="G11" s="47">
        <v>10533</v>
      </c>
      <c r="H11" s="47">
        <v>0</v>
      </c>
      <c r="I11" s="37">
        <v>3</v>
      </c>
      <c r="J11" s="17" t="s">
        <v>28</v>
      </c>
      <c r="K11" s="17" t="s">
        <v>23</v>
      </c>
      <c r="L11" s="42">
        <v>29200</v>
      </c>
      <c r="M11" s="17" t="s">
        <v>23</v>
      </c>
      <c r="N11" s="42">
        <v>29200</v>
      </c>
      <c r="P11" s="37">
        <v>0</v>
      </c>
    </row>
    <row r="12" spans="1:16" x14ac:dyDescent="0.2">
      <c r="A12" s="51" t="s">
        <v>29</v>
      </c>
      <c r="B12" s="52"/>
      <c r="C12" s="53">
        <v>3</v>
      </c>
      <c r="D12" s="54" t="s">
        <v>23</v>
      </c>
      <c r="E12" s="55">
        <v>24000</v>
      </c>
      <c r="F12" s="55">
        <v>24000</v>
      </c>
      <c r="G12" s="55">
        <v>24000</v>
      </c>
      <c r="H12" s="55">
        <v>24000</v>
      </c>
    </row>
    <row r="13" spans="1:16" x14ac:dyDescent="0.2">
      <c r="A13" s="51" t="s">
        <v>30</v>
      </c>
      <c r="B13" s="52"/>
      <c r="C13" s="53">
        <v>4</v>
      </c>
      <c r="D13" s="54" t="s">
        <v>23</v>
      </c>
      <c r="E13" s="55">
        <v>4000</v>
      </c>
      <c r="F13" s="55">
        <v>4000</v>
      </c>
      <c r="G13" s="55">
        <v>4000</v>
      </c>
      <c r="H13" s="55">
        <v>0</v>
      </c>
      <c r="I13" s="37">
        <v>4</v>
      </c>
      <c r="J13" s="17" t="s">
        <v>31</v>
      </c>
    </row>
    <row r="14" spans="1:16" x14ac:dyDescent="0.2">
      <c r="A14" s="56"/>
      <c r="B14" s="57"/>
      <c r="C14" s="11"/>
      <c r="D14" s="35"/>
      <c r="E14" s="41"/>
      <c r="F14" s="41"/>
      <c r="G14" s="41"/>
      <c r="H14" s="41"/>
      <c r="I14" s="37"/>
      <c r="J14" s="17"/>
    </row>
    <row r="15" spans="1:16" x14ac:dyDescent="0.2">
      <c r="A15" s="58"/>
      <c r="B15" s="59"/>
      <c r="C15" s="60"/>
      <c r="D15" s="61" t="s">
        <v>32</v>
      </c>
      <c r="E15" s="62">
        <f>SUM(E8:E14)</f>
        <v>238533</v>
      </c>
      <c r="F15" s="62">
        <f>SUM(F8:F14)</f>
        <v>288533</v>
      </c>
      <c r="G15" s="62">
        <f>SUM(G8:G14)</f>
        <v>78533</v>
      </c>
      <c r="H15" s="62">
        <f>SUM(H8:H14)</f>
        <v>95400</v>
      </c>
      <c r="I15" s="63"/>
      <c r="J15" s="64"/>
      <c r="K15" s="65" t="s">
        <v>33</v>
      </c>
      <c r="L15" s="66">
        <v>85000</v>
      </c>
      <c r="M15" s="65" t="s">
        <v>33</v>
      </c>
      <c r="N15" s="66">
        <v>95000</v>
      </c>
      <c r="O15" s="67"/>
      <c r="P15" s="68">
        <v>10000</v>
      </c>
    </row>
    <row r="16" spans="1:16" x14ac:dyDescent="0.2">
      <c r="A16" s="18" t="s">
        <v>34</v>
      </c>
      <c r="B16" s="24"/>
      <c r="C16" s="11"/>
      <c r="D16" s="35"/>
      <c r="E16" s="69"/>
      <c r="F16" s="69"/>
      <c r="G16" s="69"/>
      <c r="H16" s="69"/>
      <c r="I16" s="37">
        <v>5</v>
      </c>
      <c r="J16" s="7" t="s">
        <v>34</v>
      </c>
    </row>
    <row r="17" spans="1:16" x14ac:dyDescent="0.2">
      <c r="A17" s="38"/>
      <c r="B17" s="39"/>
      <c r="C17" s="40"/>
      <c r="D17" s="35"/>
      <c r="E17" s="70"/>
      <c r="F17" s="70"/>
      <c r="G17" s="70"/>
      <c r="H17" s="70"/>
      <c r="I17" s="37"/>
      <c r="J17" s="7"/>
      <c r="K17" s="17"/>
      <c r="L17" s="42"/>
      <c r="M17" s="17"/>
      <c r="N17" s="42"/>
      <c r="P17" s="42"/>
    </row>
    <row r="18" spans="1:16" x14ac:dyDescent="0.2">
      <c r="A18" s="43" t="s">
        <v>22</v>
      </c>
      <c r="B18" s="44"/>
      <c r="C18" s="45">
        <v>1</v>
      </c>
      <c r="D18" s="46" t="s">
        <v>23</v>
      </c>
      <c r="E18" s="55">
        <v>130000</v>
      </c>
      <c r="F18" s="55">
        <v>180000</v>
      </c>
      <c r="G18" s="55">
        <v>40000</v>
      </c>
      <c r="H18" s="55">
        <v>65000</v>
      </c>
      <c r="I18" s="37">
        <v>6</v>
      </c>
      <c r="J18" s="17" t="s">
        <v>24</v>
      </c>
      <c r="K18" s="17" t="s">
        <v>23</v>
      </c>
      <c r="L18" s="42">
        <v>85000</v>
      </c>
      <c r="M18" s="17" t="s">
        <v>23</v>
      </c>
      <c r="N18" s="42">
        <v>95000</v>
      </c>
      <c r="P18" s="42">
        <v>10000</v>
      </c>
    </row>
    <row r="19" spans="1:16" x14ac:dyDescent="0.2">
      <c r="A19" s="71" t="s">
        <v>35</v>
      </c>
      <c r="B19" s="72"/>
      <c r="C19" s="73">
        <f t="shared" ref="C19:C33" si="0">C18+1</f>
        <v>2</v>
      </c>
      <c r="D19" s="74" t="s">
        <v>36</v>
      </c>
      <c r="E19" s="75">
        <v>22512</v>
      </c>
      <c r="F19" s="75">
        <v>22512</v>
      </c>
      <c r="G19" s="75">
        <v>22512</v>
      </c>
      <c r="H19" s="75">
        <v>22512</v>
      </c>
      <c r="I19" s="37"/>
      <c r="J19" s="17"/>
      <c r="K19" s="17"/>
      <c r="L19" s="42"/>
      <c r="M19" s="17"/>
      <c r="N19" s="42"/>
      <c r="O19" s="42"/>
    </row>
    <row r="20" spans="1:16" x14ac:dyDescent="0.2">
      <c r="A20" s="71" t="s">
        <v>37</v>
      </c>
      <c r="B20" s="72"/>
      <c r="C20" s="73">
        <f t="shared" si="0"/>
        <v>3</v>
      </c>
      <c r="D20" s="74" t="s">
        <v>36</v>
      </c>
      <c r="E20" s="75">
        <v>22853</v>
      </c>
      <c r="F20" s="75">
        <v>22853</v>
      </c>
      <c r="G20" s="75">
        <v>22853</v>
      </c>
      <c r="H20" s="75">
        <v>22853</v>
      </c>
      <c r="I20" s="37"/>
      <c r="J20" s="17"/>
      <c r="K20" s="17"/>
      <c r="L20" s="42"/>
      <c r="M20" s="17"/>
      <c r="N20" s="42"/>
      <c r="O20" s="42"/>
    </row>
    <row r="21" spans="1:16" x14ac:dyDescent="0.2">
      <c r="A21" s="71" t="s">
        <v>38</v>
      </c>
      <c r="B21" s="72"/>
      <c r="C21" s="73">
        <f t="shared" si="0"/>
        <v>4</v>
      </c>
      <c r="D21" s="74" t="s">
        <v>36</v>
      </c>
      <c r="E21" s="75">
        <v>6478</v>
      </c>
      <c r="F21" s="75">
        <v>6478</v>
      </c>
      <c r="G21" s="75">
        <v>6478</v>
      </c>
      <c r="H21" s="75">
        <v>6478</v>
      </c>
      <c r="I21" s="37"/>
      <c r="J21" s="17"/>
      <c r="K21" s="17"/>
      <c r="L21" s="42"/>
      <c r="M21" s="17"/>
      <c r="N21" s="42"/>
      <c r="O21" s="42"/>
    </row>
    <row r="22" spans="1:16" x14ac:dyDescent="0.2">
      <c r="A22" s="71" t="s">
        <v>39</v>
      </c>
      <c r="B22" s="72"/>
      <c r="C22" s="73">
        <f t="shared" si="0"/>
        <v>5</v>
      </c>
      <c r="D22" s="74" t="s">
        <v>36</v>
      </c>
      <c r="E22" s="75">
        <v>569</v>
      </c>
      <c r="F22" s="75">
        <v>569</v>
      </c>
      <c r="G22" s="75">
        <v>569</v>
      </c>
      <c r="H22" s="75">
        <v>569</v>
      </c>
      <c r="I22" s="37"/>
      <c r="J22" s="17"/>
      <c r="K22" s="17"/>
      <c r="L22" s="42"/>
      <c r="M22" s="17"/>
      <c r="N22" s="42"/>
      <c r="O22" s="42"/>
    </row>
    <row r="23" spans="1:16" x14ac:dyDescent="0.2">
      <c r="A23" s="71" t="s">
        <v>40</v>
      </c>
      <c r="B23" s="72"/>
      <c r="C23" s="73">
        <f t="shared" si="0"/>
        <v>6</v>
      </c>
      <c r="D23" s="74" t="s">
        <v>36</v>
      </c>
      <c r="E23" s="75">
        <v>6362</v>
      </c>
      <c r="F23" s="75">
        <v>6362</v>
      </c>
      <c r="G23" s="75">
        <v>6362</v>
      </c>
      <c r="H23" s="75">
        <v>0</v>
      </c>
      <c r="I23" s="37"/>
      <c r="J23" s="17"/>
      <c r="K23" s="17"/>
      <c r="L23" s="42"/>
      <c r="M23" s="17"/>
      <c r="N23" s="42"/>
      <c r="O23" s="42"/>
    </row>
    <row r="24" spans="1:16" x14ac:dyDescent="0.2">
      <c r="A24" s="71" t="s">
        <v>41</v>
      </c>
      <c r="B24" s="76"/>
      <c r="C24" s="73">
        <f t="shared" si="0"/>
        <v>7</v>
      </c>
      <c r="D24" s="74" t="s">
        <v>36</v>
      </c>
      <c r="E24" s="75">
        <v>12636</v>
      </c>
      <c r="F24" s="75">
        <v>12636</v>
      </c>
      <c r="G24" s="75">
        <v>12636</v>
      </c>
      <c r="H24" s="75">
        <v>0</v>
      </c>
      <c r="I24" s="37"/>
      <c r="J24" s="17"/>
      <c r="K24" s="17"/>
      <c r="L24" s="42"/>
      <c r="M24" s="17"/>
      <c r="N24" s="42"/>
      <c r="O24" s="42"/>
    </row>
    <row r="25" spans="1:16" x14ac:dyDescent="0.2">
      <c r="A25" s="71" t="s">
        <v>42</v>
      </c>
      <c r="B25" s="76"/>
      <c r="C25" s="73">
        <f t="shared" si="0"/>
        <v>8</v>
      </c>
      <c r="D25" s="74" t="s">
        <v>36</v>
      </c>
      <c r="E25" s="75">
        <v>628</v>
      </c>
      <c r="F25" s="75">
        <v>628</v>
      </c>
      <c r="G25" s="75">
        <v>628</v>
      </c>
      <c r="H25" s="75">
        <v>0</v>
      </c>
    </row>
    <row r="26" spans="1:16" x14ac:dyDescent="0.2">
      <c r="A26" s="71" t="s">
        <v>43</v>
      </c>
      <c r="B26" s="76"/>
      <c r="C26" s="73">
        <f t="shared" si="0"/>
        <v>9</v>
      </c>
      <c r="D26" s="74" t="s">
        <v>36</v>
      </c>
      <c r="E26" s="75">
        <v>698</v>
      </c>
      <c r="F26" s="75">
        <v>698</v>
      </c>
      <c r="G26" s="75">
        <v>698</v>
      </c>
      <c r="H26" s="75">
        <v>698</v>
      </c>
    </row>
    <row r="27" spans="1:16" x14ac:dyDescent="0.2">
      <c r="A27" s="71" t="s">
        <v>44</v>
      </c>
      <c r="B27" s="76"/>
      <c r="C27" s="73">
        <f t="shared" si="0"/>
        <v>10</v>
      </c>
      <c r="D27" s="74" t="s">
        <v>36</v>
      </c>
      <c r="E27" s="75">
        <v>10122</v>
      </c>
      <c r="F27" s="75">
        <v>10122</v>
      </c>
      <c r="G27" s="75">
        <v>10122</v>
      </c>
      <c r="H27" s="75">
        <v>0</v>
      </c>
    </row>
    <row r="28" spans="1:16" x14ac:dyDescent="0.2">
      <c r="A28" s="71" t="s">
        <v>45</v>
      </c>
      <c r="B28" s="76"/>
      <c r="C28" s="73">
        <f t="shared" si="0"/>
        <v>11</v>
      </c>
      <c r="D28" s="74" t="s">
        <v>36</v>
      </c>
      <c r="E28" s="75">
        <v>4270</v>
      </c>
      <c r="F28" s="75">
        <v>4270</v>
      </c>
      <c r="G28" s="75">
        <v>0</v>
      </c>
      <c r="H28" s="75">
        <v>0</v>
      </c>
    </row>
    <row r="29" spans="1:16" x14ac:dyDescent="0.2">
      <c r="A29" s="71" t="s">
        <v>46</v>
      </c>
      <c r="B29" s="76"/>
      <c r="C29" s="73">
        <f t="shared" si="0"/>
        <v>12</v>
      </c>
      <c r="D29" s="74" t="s">
        <v>36</v>
      </c>
      <c r="E29" s="75">
        <v>1157</v>
      </c>
      <c r="F29" s="75">
        <v>1157</v>
      </c>
      <c r="G29" s="75">
        <v>0</v>
      </c>
      <c r="H29" s="75">
        <v>1157</v>
      </c>
      <c r="I29" s="37"/>
      <c r="J29" s="17"/>
      <c r="M29" s="17"/>
      <c r="N29" s="37"/>
      <c r="O29" s="37"/>
    </row>
    <row r="30" spans="1:16" x14ac:dyDescent="0.2">
      <c r="A30" s="71" t="s">
        <v>47</v>
      </c>
      <c r="B30" s="76"/>
      <c r="C30" s="73">
        <f t="shared" si="0"/>
        <v>13</v>
      </c>
      <c r="D30" s="74" t="s">
        <v>36</v>
      </c>
      <c r="E30" s="75">
        <v>995</v>
      </c>
      <c r="F30" s="75">
        <v>995</v>
      </c>
      <c r="G30" s="75">
        <v>0</v>
      </c>
      <c r="H30" s="75">
        <v>995</v>
      </c>
      <c r="I30" s="37"/>
      <c r="J30" s="17"/>
      <c r="M30" s="17"/>
      <c r="N30" s="37"/>
      <c r="O30" s="37"/>
    </row>
    <row r="31" spans="1:16" x14ac:dyDescent="0.2">
      <c r="A31" s="71" t="s">
        <v>48</v>
      </c>
      <c r="B31" s="76"/>
      <c r="C31" s="73">
        <f t="shared" si="0"/>
        <v>14</v>
      </c>
      <c r="D31" s="74" t="s">
        <v>36</v>
      </c>
      <c r="E31" s="75">
        <v>2425</v>
      </c>
      <c r="F31" s="75">
        <v>2425</v>
      </c>
      <c r="G31" s="75">
        <v>0</v>
      </c>
      <c r="H31" s="75">
        <v>0</v>
      </c>
      <c r="I31" s="37"/>
      <c r="J31" s="17"/>
      <c r="M31" s="17"/>
      <c r="N31" s="37"/>
      <c r="O31" s="37"/>
    </row>
    <row r="32" spans="1:16" x14ac:dyDescent="0.2">
      <c r="A32" s="71" t="s">
        <v>49</v>
      </c>
      <c r="B32" s="76"/>
      <c r="C32" s="73">
        <f t="shared" si="0"/>
        <v>15</v>
      </c>
      <c r="D32" s="74" t="s">
        <v>36</v>
      </c>
      <c r="E32" s="75">
        <v>2349</v>
      </c>
      <c r="F32" s="75">
        <v>2349</v>
      </c>
      <c r="G32" s="75">
        <v>0</v>
      </c>
      <c r="H32" s="75">
        <v>0</v>
      </c>
      <c r="I32" s="37"/>
      <c r="J32" s="17"/>
      <c r="M32" s="17"/>
      <c r="N32" s="37"/>
      <c r="O32" s="37"/>
    </row>
    <row r="33" spans="1:16" x14ac:dyDescent="0.2">
      <c r="A33" s="71" t="s">
        <v>50</v>
      </c>
      <c r="B33" s="76"/>
      <c r="C33" s="73">
        <f t="shared" si="0"/>
        <v>16</v>
      </c>
      <c r="D33" s="74" t="s">
        <v>36</v>
      </c>
      <c r="E33" s="75">
        <v>455</v>
      </c>
      <c r="F33" s="75">
        <v>455</v>
      </c>
      <c r="G33" s="75">
        <v>0</v>
      </c>
      <c r="H33" s="75">
        <v>0</v>
      </c>
      <c r="I33" s="37"/>
      <c r="J33" s="17"/>
      <c r="M33" s="17"/>
      <c r="N33" s="37"/>
      <c r="O33" s="37"/>
    </row>
    <row r="34" spans="1:16" x14ac:dyDescent="0.2">
      <c r="A34" s="56"/>
      <c r="B34" s="57"/>
      <c r="C34" s="11"/>
      <c r="D34" s="35"/>
      <c r="E34" s="41"/>
      <c r="F34" s="41"/>
      <c r="G34" s="41"/>
      <c r="H34" s="41"/>
      <c r="I34" s="37"/>
      <c r="J34" s="17"/>
      <c r="M34" s="17"/>
      <c r="N34" s="37"/>
      <c r="O34" s="37"/>
    </row>
    <row r="35" spans="1:16" x14ac:dyDescent="0.2">
      <c r="A35" s="77"/>
      <c r="B35" s="78"/>
      <c r="C35" s="79"/>
      <c r="D35" s="80" t="s">
        <v>51</v>
      </c>
      <c r="E35" s="81">
        <f>ROUNDUP((SUM(E19:E33)*0.33333),0)</f>
        <v>31503</v>
      </c>
      <c r="F35" s="81">
        <f>ROUNDUP((SUM(F19:F33)*0.33333),0)</f>
        <v>31503</v>
      </c>
      <c r="G35" s="81">
        <f>ROUNDUP((SUM(G19:G33)*0.33333),0)</f>
        <v>27620</v>
      </c>
      <c r="H35" s="81">
        <f>ROUNDUP((SUM(H19:H33)*0.33333),0)+1</f>
        <v>18422</v>
      </c>
      <c r="I35" s="37"/>
      <c r="J35" s="17"/>
      <c r="M35" s="17"/>
      <c r="N35" s="37"/>
      <c r="O35" s="37"/>
    </row>
    <row r="36" spans="1:16" x14ac:dyDescent="0.2">
      <c r="A36" s="56"/>
      <c r="B36" s="57"/>
      <c r="C36" s="11"/>
      <c r="D36" s="35" t="s">
        <v>32</v>
      </c>
      <c r="E36" s="41">
        <f>((SUM(E19:E33)*0.6666666)+E18)</f>
        <v>193005.99369939999</v>
      </c>
      <c r="F36" s="41">
        <f>((SUM(F19:F33)*0.6666666)+F18)</f>
        <v>243005.99369939999</v>
      </c>
      <c r="G36" s="41">
        <f>((SUM(G19:G33)*0.6666666)+G18)</f>
        <v>95238.661142800003</v>
      </c>
      <c r="H36" s="41">
        <f>((SUM(H19:H33)*0.6666666)+H18)-1</f>
        <v>101840.32964919999</v>
      </c>
      <c r="I36" s="37"/>
      <c r="J36" s="17"/>
      <c r="M36" s="17"/>
      <c r="N36" s="37"/>
      <c r="O36" s="37"/>
    </row>
    <row r="37" spans="1:16" x14ac:dyDescent="0.2">
      <c r="A37" s="58"/>
      <c r="B37" s="59"/>
      <c r="C37" s="60"/>
      <c r="D37" s="61" t="s">
        <v>52</v>
      </c>
      <c r="E37" s="62">
        <f>SUM(E18:E34)</f>
        <v>224509</v>
      </c>
      <c r="F37" s="62">
        <f>SUM(F18:F34)</f>
        <v>274509</v>
      </c>
      <c r="G37" s="62">
        <f>SUM(G18:G34)</f>
        <v>122858</v>
      </c>
      <c r="H37" s="62">
        <f>SUM(H18:H34)</f>
        <v>120262</v>
      </c>
      <c r="I37" s="63"/>
      <c r="J37" s="64"/>
      <c r="K37" s="65" t="s">
        <v>33</v>
      </c>
      <c r="L37" s="66">
        <v>85000</v>
      </c>
      <c r="M37" s="65" t="s">
        <v>33</v>
      </c>
      <c r="N37" s="66">
        <v>95000</v>
      </c>
      <c r="O37" s="82"/>
      <c r="P37" s="68">
        <v>10000</v>
      </c>
    </row>
    <row r="38" spans="1:16" x14ac:dyDescent="0.2">
      <c r="A38" s="18" t="s">
        <v>53</v>
      </c>
      <c r="B38" s="24"/>
      <c r="C38" s="11"/>
      <c r="D38" s="35"/>
      <c r="E38" s="36"/>
      <c r="F38" s="36"/>
      <c r="G38" s="36"/>
      <c r="H38" s="36"/>
      <c r="I38" s="37"/>
      <c r="J38" s="17"/>
      <c r="M38" s="17"/>
      <c r="N38" s="37"/>
      <c r="O38" s="37"/>
    </row>
    <row r="39" spans="1:16" x14ac:dyDescent="0.2">
      <c r="A39" s="18"/>
      <c r="B39" s="24"/>
      <c r="C39" s="11"/>
      <c r="D39" s="35"/>
      <c r="E39" s="36"/>
      <c r="F39" s="36"/>
      <c r="G39" s="36"/>
      <c r="H39" s="36"/>
      <c r="I39" s="37"/>
      <c r="J39" s="17"/>
      <c r="M39" s="17"/>
      <c r="N39" s="37"/>
      <c r="O39" s="37"/>
    </row>
    <row r="40" spans="1:16" x14ac:dyDescent="0.2">
      <c r="A40" s="48" t="s">
        <v>54</v>
      </c>
      <c r="B40" s="83"/>
      <c r="C40" s="50">
        <v>2</v>
      </c>
      <c r="D40" s="46" t="s">
        <v>23</v>
      </c>
      <c r="E40" s="84">
        <v>2500</v>
      </c>
      <c r="F40" s="84">
        <v>2500</v>
      </c>
      <c r="G40" s="84">
        <v>2000</v>
      </c>
      <c r="H40" s="84">
        <v>1000</v>
      </c>
      <c r="I40" s="37"/>
      <c r="J40" s="17"/>
      <c r="M40" s="17"/>
      <c r="N40" s="37"/>
      <c r="O40" s="37"/>
    </row>
    <row r="41" spans="1:16" x14ac:dyDescent="0.2">
      <c r="A41" s="48" t="s">
        <v>55</v>
      </c>
      <c r="B41" s="83"/>
      <c r="C41" s="50"/>
      <c r="D41" s="46" t="s">
        <v>23</v>
      </c>
      <c r="E41" s="84"/>
      <c r="F41" s="84">
        <v>0</v>
      </c>
      <c r="G41" s="84">
        <v>25000</v>
      </c>
      <c r="H41" s="84">
        <v>0</v>
      </c>
      <c r="I41" s="37"/>
      <c r="J41" s="17"/>
      <c r="M41" s="17"/>
      <c r="N41" s="37"/>
      <c r="O41" s="37"/>
    </row>
    <row r="42" spans="1:16" x14ac:dyDescent="0.2">
      <c r="A42" s="85" t="s">
        <v>56</v>
      </c>
      <c r="B42" s="83"/>
      <c r="C42" s="50"/>
      <c r="D42" s="46"/>
      <c r="E42" s="84"/>
      <c r="F42" s="84"/>
      <c r="G42" s="84"/>
      <c r="H42" s="84"/>
      <c r="I42" s="37"/>
      <c r="J42" s="17"/>
      <c r="M42" s="17"/>
      <c r="N42" s="37"/>
      <c r="O42" s="37"/>
    </row>
    <row r="43" spans="1:16" x14ac:dyDescent="0.2">
      <c r="A43" s="86"/>
      <c r="B43" s="87" t="s">
        <v>57</v>
      </c>
      <c r="C43" s="88">
        <v>1</v>
      </c>
      <c r="D43" s="89" t="s">
        <v>58</v>
      </c>
      <c r="E43" s="90">
        <v>14492</v>
      </c>
      <c r="F43" s="90">
        <v>14492</v>
      </c>
      <c r="G43" s="90">
        <v>14492</v>
      </c>
      <c r="H43" s="90">
        <v>14492</v>
      </c>
      <c r="I43" s="37"/>
      <c r="J43" s="17"/>
      <c r="M43" s="17"/>
      <c r="N43" s="37"/>
      <c r="O43" s="37"/>
    </row>
    <row r="44" spans="1:16" x14ac:dyDescent="0.2">
      <c r="A44" s="48"/>
      <c r="B44" s="83" t="s">
        <v>59</v>
      </c>
      <c r="C44" s="50"/>
      <c r="D44" s="91" t="s">
        <v>23</v>
      </c>
      <c r="E44" s="92"/>
      <c r="F44" s="92">
        <v>0</v>
      </c>
      <c r="G44" s="92">
        <v>5000</v>
      </c>
      <c r="H44" s="92">
        <v>0</v>
      </c>
      <c r="I44" s="37"/>
      <c r="J44" s="17"/>
      <c r="M44" s="17"/>
      <c r="N44" s="37"/>
      <c r="O44" s="37"/>
    </row>
    <row r="45" spans="1:16" x14ac:dyDescent="0.2">
      <c r="A45" s="93"/>
      <c r="B45" s="94" t="s">
        <v>60</v>
      </c>
      <c r="C45" s="95"/>
      <c r="D45" s="96" t="s">
        <v>61</v>
      </c>
      <c r="E45" s="97"/>
      <c r="F45" s="97">
        <v>0</v>
      </c>
      <c r="G45" s="97">
        <v>600</v>
      </c>
      <c r="H45" s="97">
        <v>0</v>
      </c>
      <c r="I45" s="37"/>
      <c r="J45" s="17"/>
      <c r="M45" s="17"/>
      <c r="N45" s="37"/>
      <c r="O45" s="37"/>
    </row>
    <row r="46" spans="1:16" x14ac:dyDescent="0.2">
      <c r="A46" s="48"/>
      <c r="B46" s="83" t="s">
        <v>60</v>
      </c>
      <c r="C46" s="50"/>
      <c r="D46" s="91" t="s">
        <v>23</v>
      </c>
      <c r="E46" s="92"/>
      <c r="F46" s="92">
        <v>0</v>
      </c>
      <c r="G46" s="92">
        <v>0</v>
      </c>
      <c r="H46" s="92">
        <v>700</v>
      </c>
      <c r="I46" s="37"/>
      <c r="J46" s="17"/>
      <c r="M46" s="17"/>
      <c r="N46" s="37"/>
      <c r="O46" s="37"/>
    </row>
    <row r="47" spans="1:16" x14ac:dyDescent="0.2">
      <c r="A47" s="98"/>
      <c r="B47" s="99"/>
      <c r="C47" s="100"/>
      <c r="D47" s="101"/>
      <c r="E47" s="102"/>
      <c r="F47" s="102"/>
      <c r="G47" s="102"/>
      <c r="H47" s="102"/>
      <c r="I47" s="37"/>
      <c r="J47" s="17"/>
      <c r="M47" s="17"/>
      <c r="N47" s="37"/>
      <c r="O47" s="37"/>
    </row>
    <row r="48" spans="1:16" x14ac:dyDescent="0.2">
      <c r="A48" s="103"/>
      <c r="B48" s="104"/>
      <c r="C48" s="105"/>
      <c r="D48" s="106" t="s">
        <v>62</v>
      </c>
      <c r="E48" s="107">
        <f>ROUNDUP((SUM(E30:E44)*0.33333),0)</f>
        <v>157410</v>
      </c>
      <c r="F48" s="107">
        <f>F43</f>
        <v>14492</v>
      </c>
      <c r="G48" s="107">
        <f>G43</f>
        <v>14492</v>
      </c>
      <c r="H48" s="107">
        <f>H43</f>
        <v>14492</v>
      </c>
      <c r="I48" s="37"/>
      <c r="J48" s="17"/>
      <c r="M48" s="17"/>
      <c r="N48" s="37"/>
      <c r="O48" s="37"/>
    </row>
    <row r="49" spans="1:16" x14ac:dyDescent="0.2">
      <c r="A49" s="108"/>
      <c r="B49" s="109"/>
      <c r="C49" s="110"/>
      <c r="D49" s="111" t="s">
        <v>63</v>
      </c>
      <c r="E49" s="112"/>
      <c r="F49" s="112">
        <f>F45</f>
        <v>0</v>
      </c>
      <c r="G49" s="112">
        <f>G45</f>
        <v>600</v>
      </c>
      <c r="H49" s="112">
        <f>H45</f>
        <v>0</v>
      </c>
      <c r="I49" s="37"/>
      <c r="J49" s="17"/>
      <c r="M49" s="17"/>
      <c r="N49" s="37"/>
      <c r="O49" s="37"/>
    </row>
    <row r="50" spans="1:16" x14ac:dyDescent="0.2">
      <c r="A50" s="56"/>
      <c r="B50" s="57"/>
      <c r="C50" s="11"/>
      <c r="D50" s="35" t="s">
        <v>32</v>
      </c>
      <c r="E50" s="41">
        <f>((SUM(E30:E44)*0.6666666)+E29)</f>
        <v>315979.6309840004</v>
      </c>
      <c r="F50" s="41">
        <f>F40+F41+F44</f>
        <v>2500</v>
      </c>
      <c r="G50" s="41">
        <f>G44+G41+G40</f>
        <v>32000</v>
      </c>
      <c r="H50" s="41">
        <f>H44+H41+H40+H46</f>
        <v>1700</v>
      </c>
      <c r="I50" s="37"/>
      <c r="J50" s="17"/>
      <c r="M50" s="17"/>
      <c r="N50" s="37"/>
      <c r="O50" s="37"/>
    </row>
    <row r="51" spans="1:16" x14ac:dyDescent="0.2">
      <c r="A51" s="58"/>
      <c r="B51" s="59"/>
      <c r="C51" s="60"/>
      <c r="D51" s="61" t="s">
        <v>52</v>
      </c>
      <c r="E51" s="62">
        <f>SUM(E29:E47)</f>
        <v>473390.99369939999</v>
      </c>
      <c r="F51" s="62">
        <f>SUM(F48:F50)</f>
        <v>16992</v>
      </c>
      <c r="G51" s="62">
        <f>SUM(G48:G50)</f>
        <v>47092</v>
      </c>
      <c r="H51" s="62">
        <f>SUM(H48:H50)</f>
        <v>16192</v>
      </c>
      <c r="I51" s="37"/>
      <c r="J51" s="17"/>
      <c r="M51" s="17"/>
      <c r="N51" s="37"/>
      <c r="O51" s="37"/>
    </row>
    <row r="52" spans="1:16" x14ac:dyDescent="0.2">
      <c r="A52" s="18" t="s">
        <v>64</v>
      </c>
      <c r="B52" s="24"/>
      <c r="C52" s="11"/>
      <c r="D52" s="35"/>
      <c r="E52" s="36"/>
      <c r="F52" s="36"/>
      <c r="G52" s="36"/>
      <c r="H52" s="36"/>
      <c r="I52" s="37">
        <v>7</v>
      </c>
      <c r="J52" s="18" t="s">
        <v>64</v>
      </c>
    </row>
    <row r="53" spans="1:16" x14ac:dyDescent="0.2">
      <c r="A53" s="38"/>
      <c r="B53" s="39"/>
      <c r="C53" s="40"/>
      <c r="D53" s="35"/>
      <c r="E53" s="36"/>
      <c r="F53" s="36"/>
      <c r="G53" s="36"/>
      <c r="H53" s="36"/>
    </row>
    <row r="54" spans="1:16" x14ac:dyDescent="0.2">
      <c r="A54" s="48" t="s">
        <v>65</v>
      </c>
      <c r="B54" s="83"/>
      <c r="C54" s="50">
        <v>1</v>
      </c>
      <c r="D54" s="46" t="s">
        <v>23</v>
      </c>
      <c r="E54" s="84">
        <v>5300</v>
      </c>
      <c r="F54" s="84">
        <v>5300</v>
      </c>
      <c r="G54" s="84">
        <v>0</v>
      </c>
      <c r="H54" s="84">
        <v>3500</v>
      </c>
    </row>
    <row r="55" spans="1:16" x14ac:dyDescent="0.2">
      <c r="A55" s="48" t="s">
        <v>66</v>
      </c>
      <c r="B55" s="83"/>
      <c r="C55" s="50">
        <v>2</v>
      </c>
      <c r="D55" s="46" t="s">
        <v>23</v>
      </c>
      <c r="E55" s="84">
        <v>4520</v>
      </c>
      <c r="F55" s="84">
        <v>4520</v>
      </c>
      <c r="G55" s="84">
        <v>2000</v>
      </c>
      <c r="H55" s="84">
        <v>1000</v>
      </c>
      <c r="I55" s="37">
        <v>8</v>
      </c>
      <c r="J55" s="17" t="s">
        <v>66</v>
      </c>
      <c r="K55" s="17" t="s">
        <v>23</v>
      </c>
      <c r="L55" s="42">
        <v>1500</v>
      </c>
      <c r="M55" s="17" t="s">
        <v>23</v>
      </c>
      <c r="N55" s="42">
        <v>2000</v>
      </c>
      <c r="O55" s="37">
        <v>500</v>
      </c>
    </row>
    <row r="56" spans="1:16" x14ac:dyDescent="0.2">
      <c r="A56" s="48" t="s">
        <v>67</v>
      </c>
      <c r="B56" s="83"/>
      <c r="C56" s="50">
        <v>3</v>
      </c>
      <c r="D56" s="46" t="s">
        <v>23</v>
      </c>
      <c r="E56" s="84">
        <v>3900</v>
      </c>
      <c r="F56" s="84">
        <v>2592</v>
      </c>
      <c r="G56" s="84">
        <v>0</v>
      </c>
      <c r="H56" s="84">
        <v>0</v>
      </c>
      <c r="I56" s="37"/>
      <c r="J56" s="17"/>
      <c r="M56" s="17"/>
      <c r="N56" s="37"/>
      <c r="O56" s="37"/>
    </row>
    <row r="57" spans="1:16" x14ac:dyDescent="0.2">
      <c r="A57" s="48" t="s">
        <v>68</v>
      </c>
      <c r="B57" s="83"/>
      <c r="C57" s="50">
        <v>4</v>
      </c>
      <c r="D57" s="46" t="s">
        <v>23</v>
      </c>
      <c r="E57" s="84">
        <v>800</v>
      </c>
      <c r="F57" s="84">
        <v>800</v>
      </c>
      <c r="G57" s="84">
        <v>0</v>
      </c>
      <c r="H57" s="84">
        <v>0</v>
      </c>
      <c r="I57" s="37"/>
      <c r="J57" s="17"/>
      <c r="M57" s="17"/>
      <c r="N57" s="37"/>
      <c r="O57" s="37"/>
    </row>
    <row r="58" spans="1:16" x14ac:dyDescent="0.2">
      <c r="A58" s="56"/>
      <c r="B58" s="57"/>
      <c r="C58" s="11"/>
      <c r="D58" s="35"/>
      <c r="E58" s="36"/>
      <c r="F58" s="36"/>
      <c r="G58" s="36"/>
      <c r="H58" s="36"/>
      <c r="I58" s="37"/>
      <c r="J58" s="17"/>
      <c r="M58" s="17"/>
      <c r="N58" s="37"/>
      <c r="O58" s="37"/>
    </row>
    <row r="59" spans="1:16" x14ac:dyDescent="0.2">
      <c r="A59" s="58"/>
      <c r="B59" s="59"/>
      <c r="C59" s="60"/>
      <c r="D59" s="61" t="s">
        <v>32</v>
      </c>
      <c r="E59" s="62">
        <f>SUM(E54:E58)</f>
        <v>14520</v>
      </c>
      <c r="F59" s="62">
        <f>SUM(F54:F58)</f>
        <v>13212</v>
      </c>
      <c r="G59" s="62">
        <f>SUM(G54:G58)</f>
        <v>2000</v>
      </c>
      <c r="H59" s="62">
        <f>SUM(H54:H58)</f>
        <v>4500</v>
      </c>
      <c r="I59" s="113"/>
      <c r="J59" s="65"/>
      <c r="K59" s="65" t="s">
        <v>33</v>
      </c>
      <c r="L59" s="66">
        <v>1500</v>
      </c>
      <c r="M59" s="65" t="s">
        <v>33</v>
      </c>
      <c r="N59" s="66">
        <v>2000</v>
      </c>
      <c r="O59" s="114">
        <v>500</v>
      </c>
    </row>
    <row r="60" spans="1:16" x14ac:dyDescent="0.2">
      <c r="A60" s="18" t="s">
        <v>69</v>
      </c>
      <c r="B60" s="24"/>
      <c r="C60" s="11"/>
      <c r="D60" s="35"/>
      <c r="E60" s="36"/>
      <c r="F60" s="36"/>
      <c r="G60" s="36"/>
      <c r="H60" s="36"/>
      <c r="I60" s="37">
        <v>9</v>
      </c>
      <c r="J60" s="18" t="s">
        <v>69</v>
      </c>
    </row>
    <row r="61" spans="1:16" x14ac:dyDescent="0.2">
      <c r="A61" s="18"/>
      <c r="B61" s="24"/>
      <c r="C61" s="11"/>
      <c r="D61" s="35"/>
      <c r="E61" s="36"/>
      <c r="F61" s="36"/>
      <c r="G61" s="36"/>
      <c r="H61" s="36"/>
      <c r="I61" s="37"/>
      <c r="J61" s="24"/>
      <c r="K61" s="17"/>
      <c r="L61" s="37"/>
      <c r="M61" s="17" t="s">
        <v>23</v>
      </c>
      <c r="N61" s="37">
        <v>500</v>
      </c>
      <c r="O61" s="37">
        <v>500</v>
      </c>
    </row>
    <row r="62" spans="1:16" x14ac:dyDescent="0.2">
      <c r="A62" s="48" t="s">
        <v>66</v>
      </c>
      <c r="B62" s="83"/>
      <c r="C62" s="50">
        <v>1</v>
      </c>
      <c r="D62" s="46" t="s">
        <v>23</v>
      </c>
      <c r="E62" s="84">
        <v>5365</v>
      </c>
      <c r="F62" s="84">
        <v>4000</v>
      </c>
      <c r="G62" s="84">
        <v>0</v>
      </c>
      <c r="H62" s="84">
        <v>250</v>
      </c>
      <c r="I62" s="37">
        <v>10</v>
      </c>
      <c r="J62" s="17" t="s">
        <v>66</v>
      </c>
    </row>
    <row r="63" spans="1:16" x14ac:dyDescent="0.2">
      <c r="A63" s="98"/>
      <c r="B63" s="99"/>
      <c r="C63" s="100"/>
      <c r="D63" s="101"/>
      <c r="E63" s="102"/>
      <c r="F63" s="102"/>
      <c r="G63" s="102"/>
      <c r="H63" s="102"/>
      <c r="I63" s="37"/>
      <c r="J63" s="17"/>
      <c r="M63" s="17"/>
      <c r="N63" s="37"/>
      <c r="O63" s="37"/>
      <c r="P63" s="17"/>
    </row>
    <row r="64" spans="1:16" x14ac:dyDescent="0.2">
      <c r="A64" s="115"/>
      <c r="B64" s="116"/>
      <c r="C64" s="29"/>
      <c r="D64" s="61" t="s">
        <v>32</v>
      </c>
      <c r="E64" s="117">
        <f>E62</f>
        <v>5365</v>
      </c>
      <c r="F64" s="117">
        <f>F62</f>
        <v>4000</v>
      </c>
      <c r="G64" s="117">
        <f>G62</f>
        <v>0</v>
      </c>
      <c r="H64" s="117">
        <f>H62</f>
        <v>250</v>
      </c>
      <c r="I64" s="118"/>
      <c r="J64" s="82"/>
      <c r="K64" s="65" t="s">
        <v>33</v>
      </c>
      <c r="L64" s="119">
        <v>0</v>
      </c>
      <c r="M64" s="65" t="s">
        <v>33</v>
      </c>
      <c r="N64" s="119">
        <v>500</v>
      </c>
      <c r="O64" s="114">
        <v>500</v>
      </c>
    </row>
    <row r="65" spans="1:16" x14ac:dyDescent="0.2">
      <c r="A65" s="18" t="s">
        <v>70</v>
      </c>
      <c r="B65" s="24"/>
      <c r="C65" s="11"/>
      <c r="D65" s="35"/>
      <c r="E65" s="36"/>
      <c r="F65" s="36"/>
      <c r="G65" s="36"/>
      <c r="H65" s="36"/>
      <c r="I65" s="37">
        <v>11</v>
      </c>
      <c r="J65" s="17" t="s">
        <v>71</v>
      </c>
    </row>
    <row r="66" spans="1:16" x14ac:dyDescent="0.2">
      <c r="A66" s="120"/>
      <c r="B66" s="121"/>
      <c r="C66" s="122"/>
      <c r="D66" s="123"/>
      <c r="E66" s="55"/>
      <c r="F66" s="55"/>
      <c r="G66" s="55"/>
      <c r="H66" s="55"/>
    </row>
    <row r="67" spans="1:16" x14ac:dyDescent="0.2">
      <c r="A67" s="124" t="s">
        <v>66</v>
      </c>
      <c r="B67" s="44"/>
      <c r="C67" s="45">
        <v>1</v>
      </c>
      <c r="D67" s="46" t="s">
        <v>23</v>
      </c>
      <c r="E67" s="55">
        <v>130000</v>
      </c>
      <c r="F67" s="55">
        <v>130000</v>
      </c>
      <c r="G67" s="55">
        <v>30000</v>
      </c>
      <c r="H67" s="55">
        <v>30000</v>
      </c>
      <c r="I67" s="37">
        <v>12</v>
      </c>
      <c r="J67" s="17" t="s">
        <v>66</v>
      </c>
      <c r="K67" s="17" t="s">
        <v>23</v>
      </c>
      <c r="L67" s="42">
        <v>18000</v>
      </c>
      <c r="M67" s="17" t="s">
        <v>23</v>
      </c>
      <c r="N67" s="42">
        <v>19000</v>
      </c>
      <c r="O67" s="42">
        <v>1000</v>
      </c>
      <c r="P67" s="37">
        <v>0</v>
      </c>
    </row>
    <row r="68" spans="1:16" x14ac:dyDescent="0.2">
      <c r="A68" s="124" t="s">
        <v>72</v>
      </c>
      <c r="B68" s="44"/>
      <c r="C68" s="45">
        <v>2</v>
      </c>
      <c r="D68" s="46" t="s">
        <v>23</v>
      </c>
      <c r="E68" s="55">
        <v>20000</v>
      </c>
      <c r="F68" s="55">
        <v>10000</v>
      </c>
      <c r="G68" s="55">
        <v>6000</v>
      </c>
      <c r="H68" s="55">
        <v>0</v>
      </c>
      <c r="I68" s="37"/>
      <c r="J68" s="17"/>
      <c r="K68" s="17"/>
      <c r="L68" s="42"/>
      <c r="M68" s="17"/>
      <c r="N68" s="42"/>
      <c r="O68" s="42"/>
      <c r="P68" s="37"/>
    </row>
    <row r="69" spans="1:16" x14ac:dyDescent="0.2">
      <c r="A69" s="124" t="s">
        <v>73</v>
      </c>
      <c r="B69" s="125"/>
      <c r="C69" s="45">
        <v>4</v>
      </c>
      <c r="D69" s="46" t="s">
        <v>23</v>
      </c>
      <c r="E69" s="55">
        <v>20000</v>
      </c>
      <c r="F69" s="55">
        <v>10000</v>
      </c>
      <c r="G69" s="55">
        <v>2000</v>
      </c>
      <c r="H69" s="55">
        <v>500</v>
      </c>
      <c r="I69" s="37">
        <v>17</v>
      </c>
      <c r="J69" s="17" t="s">
        <v>74</v>
      </c>
      <c r="K69" s="17" t="s">
        <v>23</v>
      </c>
      <c r="L69" s="42">
        <v>5000</v>
      </c>
      <c r="M69" s="17" t="s">
        <v>23</v>
      </c>
      <c r="N69" s="42">
        <v>5000</v>
      </c>
      <c r="O69" s="37">
        <v>0</v>
      </c>
      <c r="P69" s="37">
        <v>0</v>
      </c>
    </row>
    <row r="70" spans="1:16" x14ac:dyDescent="0.2">
      <c r="A70" s="85" t="s">
        <v>75</v>
      </c>
      <c r="B70" s="126"/>
      <c r="C70" s="127">
        <v>6</v>
      </c>
      <c r="D70" s="128" t="s">
        <v>23</v>
      </c>
      <c r="E70" s="129">
        <v>20000</v>
      </c>
      <c r="F70" s="129">
        <f>F71</f>
        <v>20000</v>
      </c>
      <c r="G70" s="129">
        <f>G71</f>
        <v>20000</v>
      </c>
      <c r="H70" s="129">
        <f>SUM(H71:H75)</f>
        <v>13500</v>
      </c>
      <c r="I70" s="37">
        <v>13</v>
      </c>
      <c r="J70" s="85" t="s">
        <v>75</v>
      </c>
      <c r="K70" s="17" t="s">
        <v>23</v>
      </c>
      <c r="L70" s="42">
        <v>18000</v>
      </c>
      <c r="M70" s="17" t="s">
        <v>23</v>
      </c>
      <c r="N70" s="42">
        <v>18000</v>
      </c>
      <c r="O70" s="37">
        <v>0</v>
      </c>
      <c r="P70" s="37">
        <v>0</v>
      </c>
    </row>
    <row r="71" spans="1:16" x14ac:dyDescent="0.2">
      <c r="A71" s="85"/>
      <c r="B71" s="130" t="s">
        <v>76</v>
      </c>
      <c r="C71" s="131"/>
      <c r="D71" s="91"/>
      <c r="E71" s="92"/>
      <c r="F71" s="92">
        <v>20000</v>
      </c>
      <c r="G71" s="92">
        <v>20000</v>
      </c>
      <c r="H71" s="92">
        <v>9650</v>
      </c>
      <c r="I71" s="37">
        <v>15</v>
      </c>
      <c r="J71" s="17" t="s">
        <v>77</v>
      </c>
      <c r="L71" s="42">
        <v>19000</v>
      </c>
      <c r="N71" s="42">
        <v>22000</v>
      </c>
      <c r="O71" s="42">
        <v>3000</v>
      </c>
      <c r="P71" s="37">
        <v>0</v>
      </c>
    </row>
    <row r="72" spans="1:16" x14ac:dyDescent="0.2">
      <c r="A72" s="85"/>
      <c r="B72" s="130" t="s">
        <v>78</v>
      </c>
      <c r="C72" s="131"/>
      <c r="D72" s="91"/>
      <c r="E72" s="92"/>
      <c r="F72" s="92">
        <v>0</v>
      </c>
      <c r="G72" s="92">
        <v>0</v>
      </c>
      <c r="H72" s="92">
        <v>1500</v>
      </c>
      <c r="I72" s="37">
        <v>18</v>
      </c>
      <c r="J72" s="17" t="s">
        <v>79</v>
      </c>
      <c r="K72" s="17" t="s">
        <v>23</v>
      </c>
      <c r="L72" s="37">
        <v>500</v>
      </c>
      <c r="M72" s="17" t="s">
        <v>23</v>
      </c>
      <c r="N72" s="37">
        <v>700</v>
      </c>
      <c r="O72" s="37">
        <v>200</v>
      </c>
      <c r="P72" s="37">
        <v>0</v>
      </c>
    </row>
    <row r="73" spans="1:16" x14ac:dyDescent="0.2">
      <c r="A73" s="85"/>
      <c r="B73" s="130" t="s">
        <v>80</v>
      </c>
      <c r="C73" s="131"/>
      <c r="D73" s="91"/>
      <c r="E73" s="92"/>
      <c r="F73" s="92">
        <v>0</v>
      </c>
      <c r="G73" s="92">
        <v>0</v>
      </c>
      <c r="H73" s="92">
        <v>2150</v>
      </c>
      <c r="I73" s="37"/>
      <c r="J73" s="132"/>
      <c r="K73" s="17"/>
      <c r="L73" s="42"/>
      <c r="M73" s="17"/>
      <c r="N73" s="42"/>
      <c r="O73" s="37"/>
      <c r="P73" s="37"/>
    </row>
    <row r="74" spans="1:16" x14ac:dyDescent="0.2">
      <c r="A74" s="85"/>
      <c r="B74" s="130" t="s">
        <v>81</v>
      </c>
      <c r="C74" s="131"/>
      <c r="D74" s="91"/>
      <c r="E74" s="92"/>
      <c r="F74" s="92">
        <v>0</v>
      </c>
      <c r="G74" s="92">
        <v>0</v>
      </c>
      <c r="H74" s="92">
        <v>200</v>
      </c>
      <c r="I74" s="37"/>
      <c r="J74" s="132"/>
      <c r="K74" s="17"/>
      <c r="L74" s="42"/>
      <c r="M74" s="17"/>
      <c r="N74" s="42"/>
      <c r="O74" s="37"/>
      <c r="P74" s="37"/>
    </row>
    <row r="75" spans="1:16" x14ac:dyDescent="0.2">
      <c r="A75" s="48" t="s">
        <v>82</v>
      </c>
      <c r="B75" s="126"/>
      <c r="C75" s="50">
        <v>7</v>
      </c>
      <c r="D75" s="46" t="s">
        <v>23</v>
      </c>
      <c r="E75" s="84">
        <v>2000</v>
      </c>
      <c r="F75" s="84">
        <v>1000</v>
      </c>
      <c r="G75" s="84">
        <v>0</v>
      </c>
      <c r="H75" s="84">
        <v>0</v>
      </c>
      <c r="I75" s="37">
        <v>14</v>
      </c>
      <c r="J75" s="17" t="s">
        <v>83</v>
      </c>
      <c r="K75" s="17" t="s">
        <v>23</v>
      </c>
      <c r="L75" s="42">
        <v>19000</v>
      </c>
      <c r="M75" s="17" t="s">
        <v>23</v>
      </c>
      <c r="N75" s="42">
        <v>22000</v>
      </c>
      <c r="O75" s="42">
        <v>3000</v>
      </c>
      <c r="P75" s="37">
        <v>0</v>
      </c>
    </row>
    <row r="76" spans="1:16" x14ac:dyDescent="0.2">
      <c r="A76" s="43" t="s">
        <v>84</v>
      </c>
      <c r="B76" s="125"/>
      <c r="C76" s="45"/>
      <c r="D76" s="46" t="s">
        <v>23</v>
      </c>
      <c r="E76" s="84"/>
      <c r="F76" s="84">
        <v>0</v>
      </c>
      <c r="G76" s="84">
        <v>0</v>
      </c>
      <c r="H76" s="84">
        <v>750</v>
      </c>
      <c r="I76" s="37">
        <v>19</v>
      </c>
      <c r="J76" s="17" t="s">
        <v>85</v>
      </c>
      <c r="K76" s="17" t="s">
        <v>23</v>
      </c>
      <c r="L76" s="42">
        <v>1000</v>
      </c>
      <c r="M76" s="17" t="s">
        <v>23</v>
      </c>
      <c r="N76" s="42">
        <v>1000</v>
      </c>
      <c r="O76" s="37">
        <v>0</v>
      </c>
      <c r="P76" s="37">
        <v>0</v>
      </c>
    </row>
    <row r="77" spans="1:16" x14ac:dyDescent="0.2">
      <c r="A77" s="43" t="s">
        <v>86</v>
      </c>
      <c r="B77" s="125"/>
      <c r="C77" s="45"/>
      <c r="D77" s="46" t="s">
        <v>23</v>
      </c>
      <c r="E77" s="84"/>
      <c r="F77" s="84">
        <v>0</v>
      </c>
      <c r="G77" s="84">
        <v>0</v>
      </c>
      <c r="H77" s="84">
        <v>4000</v>
      </c>
      <c r="I77" s="37">
        <v>20</v>
      </c>
      <c r="J77" s="17" t="s">
        <v>87</v>
      </c>
      <c r="K77" s="17" t="s">
        <v>23</v>
      </c>
      <c r="L77" s="42">
        <v>1000</v>
      </c>
      <c r="M77" s="17" t="s">
        <v>23</v>
      </c>
      <c r="N77" s="42">
        <v>1000</v>
      </c>
      <c r="O77" s="37">
        <v>0</v>
      </c>
      <c r="P77" s="42">
        <v>2000</v>
      </c>
    </row>
    <row r="78" spans="1:16" x14ac:dyDescent="0.2">
      <c r="A78" s="43" t="s">
        <v>88</v>
      </c>
      <c r="B78" s="125"/>
      <c r="C78" s="45"/>
      <c r="D78" s="46" t="s">
        <v>23</v>
      </c>
      <c r="E78" s="84"/>
      <c r="F78" s="84">
        <v>0</v>
      </c>
      <c r="G78" s="84">
        <v>0</v>
      </c>
      <c r="H78" s="84">
        <v>2500</v>
      </c>
      <c r="I78" s="37">
        <v>21</v>
      </c>
      <c r="J78" s="17" t="s">
        <v>89</v>
      </c>
      <c r="K78" s="17" t="s">
        <v>23</v>
      </c>
      <c r="L78" s="42">
        <v>2500</v>
      </c>
      <c r="M78" s="17" t="s">
        <v>23</v>
      </c>
      <c r="N78" s="42">
        <v>2500</v>
      </c>
      <c r="O78" s="37">
        <v>0</v>
      </c>
      <c r="P78" s="42">
        <v>-60000</v>
      </c>
    </row>
    <row r="79" spans="1:16" x14ac:dyDescent="0.2">
      <c r="A79" s="43" t="s">
        <v>90</v>
      </c>
      <c r="B79" s="125"/>
      <c r="C79" s="45"/>
      <c r="D79" s="46" t="s">
        <v>23</v>
      </c>
      <c r="E79" s="84"/>
      <c r="F79" s="84">
        <v>0</v>
      </c>
      <c r="G79" s="84">
        <v>1500</v>
      </c>
      <c r="H79" s="84">
        <v>200</v>
      </c>
      <c r="I79" s="37">
        <v>22</v>
      </c>
      <c r="J79" s="17" t="s">
        <v>91</v>
      </c>
      <c r="K79" s="17" t="s">
        <v>23</v>
      </c>
      <c r="L79" s="42">
        <v>3000</v>
      </c>
      <c r="M79" s="17" t="s">
        <v>23</v>
      </c>
      <c r="N79" s="42">
        <v>3000</v>
      </c>
      <c r="O79" s="37">
        <v>0</v>
      </c>
      <c r="P79" s="37">
        <v>0</v>
      </c>
    </row>
    <row r="80" spans="1:16" x14ac:dyDescent="0.2">
      <c r="A80" s="43" t="s">
        <v>92</v>
      </c>
      <c r="B80" s="125"/>
      <c r="C80" s="45"/>
      <c r="D80" s="46" t="s">
        <v>23</v>
      </c>
      <c r="E80" s="84"/>
      <c r="F80" s="84">
        <v>0</v>
      </c>
      <c r="G80" s="84">
        <v>0</v>
      </c>
      <c r="H80" s="84">
        <v>500</v>
      </c>
      <c r="I80" s="37">
        <v>23</v>
      </c>
      <c r="J80" s="17" t="s">
        <v>93</v>
      </c>
      <c r="K80" s="17" t="s">
        <v>23</v>
      </c>
      <c r="L80" s="42">
        <v>2800</v>
      </c>
      <c r="M80" s="17" t="s">
        <v>23</v>
      </c>
      <c r="N80" s="42">
        <v>2800</v>
      </c>
      <c r="O80" s="37">
        <v>0</v>
      </c>
      <c r="P80" s="37">
        <v>0</v>
      </c>
    </row>
    <row r="81" spans="1:16" x14ac:dyDescent="0.2">
      <c r="A81" s="43" t="s">
        <v>94</v>
      </c>
      <c r="B81" s="125"/>
      <c r="C81" s="45"/>
      <c r="D81" s="46" t="s">
        <v>23</v>
      </c>
      <c r="E81" s="84"/>
      <c r="F81" s="84">
        <v>0</v>
      </c>
      <c r="G81" s="84">
        <v>0</v>
      </c>
      <c r="H81" s="84">
        <v>250</v>
      </c>
      <c r="I81" s="37">
        <v>24</v>
      </c>
      <c r="J81" s="17" t="s">
        <v>95</v>
      </c>
      <c r="K81" s="17" t="s">
        <v>23</v>
      </c>
      <c r="L81" s="42">
        <v>5800</v>
      </c>
      <c r="M81" s="17" t="s">
        <v>23</v>
      </c>
      <c r="N81" s="42">
        <v>5800</v>
      </c>
      <c r="O81" s="37">
        <v>0</v>
      </c>
      <c r="P81" s="37">
        <v>0</v>
      </c>
    </row>
    <row r="82" spans="1:16" x14ac:dyDescent="0.2">
      <c r="A82" s="43" t="s">
        <v>96</v>
      </c>
      <c r="B82" s="125"/>
      <c r="C82" s="45">
        <v>8</v>
      </c>
      <c r="D82" s="46" t="s">
        <v>23</v>
      </c>
      <c r="E82" s="84">
        <v>2000</v>
      </c>
      <c r="F82" s="84">
        <v>0</v>
      </c>
      <c r="G82" s="84">
        <v>0</v>
      </c>
      <c r="H82" s="84">
        <v>0</v>
      </c>
      <c r="I82" s="37"/>
      <c r="J82" s="17"/>
      <c r="K82" s="17"/>
      <c r="L82" s="37"/>
      <c r="M82" s="17"/>
      <c r="N82" s="37"/>
      <c r="O82" s="37"/>
      <c r="P82" s="37"/>
    </row>
    <row r="83" spans="1:16" x14ac:dyDescent="0.2">
      <c r="A83" s="133" t="s">
        <v>97</v>
      </c>
      <c r="B83" s="57"/>
      <c r="C83" s="11"/>
      <c r="D83" s="35"/>
      <c r="E83" s="36"/>
      <c r="F83" s="36"/>
      <c r="G83" s="36"/>
      <c r="H83" s="36"/>
      <c r="I83" s="133" t="s">
        <v>97</v>
      </c>
      <c r="J83" s="17"/>
      <c r="K83" s="17"/>
      <c r="L83" s="37"/>
      <c r="M83" s="17"/>
      <c r="N83" s="37"/>
      <c r="O83" s="37"/>
      <c r="P83" s="37"/>
    </row>
    <row r="84" spans="1:16" x14ac:dyDescent="0.2">
      <c r="A84" s="48"/>
      <c r="B84" s="134" t="s">
        <v>98</v>
      </c>
      <c r="C84" s="45"/>
      <c r="D84" s="46" t="s">
        <v>23</v>
      </c>
      <c r="E84" s="84"/>
      <c r="F84" s="84">
        <v>0</v>
      </c>
      <c r="G84" s="84">
        <v>0</v>
      </c>
      <c r="H84" s="84">
        <v>1300</v>
      </c>
      <c r="I84" s="37">
        <v>25</v>
      </c>
      <c r="J84" s="17" t="s">
        <v>99</v>
      </c>
      <c r="K84" s="17" t="s">
        <v>23</v>
      </c>
      <c r="L84" s="37">
        <v>260</v>
      </c>
      <c r="M84" s="17" t="s">
        <v>23</v>
      </c>
      <c r="N84" s="37">
        <v>260</v>
      </c>
      <c r="O84" s="37">
        <v>0</v>
      </c>
      <c r="P84" s="37">
        <v>0</v>
      </c>
    </row>
    <row r="85" spans="1:16" x14ac:dyDescent="0.2">
      <c r="A85" s="48"/>
      <c r="B85" s="134" t="s">
        <v>100</v>
      </c>
      <c r="C85" s="45"/>
      <c r="D85" s="46" t="s">
        <v>23</v>
      </c>
      <c r="E85" s="84"/>
      <c r="F85" s="84">
        <v>0</v>
      </c>
      <c r="G85" s="84">
        <v>1000</v>
      </c>
      <c r="H85" s="84">
        <v>0</v>
      </c>
      <c r="I85" s="37">
        <v>26</v>
      </c>
      <c r="J85" s="17" t="s">
        <v>101</v>
      </c>
      <c r="K85" s="17" t="s">
        <v>23</v>
      </c>
      <c r="L85" s="42">
        <v>4000</v>
      </c>
      <c r="M85" s="17" t="s">
        <v>23</v>
      </c>
      <c r="N85" s="42">
        <v>6000</v>
      </c>
      <c r="O85" s="42">
        <v>2000</v>
      </c>
      <c r="P85" s="37">
        <v>0</v>
      </c>
    </row>
    <row r="86" spans="1:16" x14ac:dyDescent="0.2">
      <c r="A86" s="48"/>
      <c r="B86" s="134" t="s">
        <v>102</v>
      </c>
      <c r="C86" s="45"/>
      <c r="D86" s="46" t="s">
        <v>23</v>
      </c>
      <c r="E86" s="84"/>
      <c r="F86" s="84"/>
      <c r="G86" s="84">
        <v>1500</v>
      </c>
      <c r="H86" s="84"/>
      <c r="I86" s="37">
        <v>27</v>
      </c>
      <c r="J86" s="17" t="s">
        <v>103</v>
      </c>
      <c r="K86" s="17" t="s">
        <v>23</v>
      </c>
      <c r="L86" s="37">
        <v>600</v>
      </c>
      <c r="M86" s="17" t="s">
        <v>23</v>
      </c>
      <c r="N86" s="37">
        <v>600</v>
      </c>
      <c r="O86" s="37">
        <v>0</v>
      </c>
      <c r="P86" s="37">
        <v>0</v>
      </c>
    </row>
    <row r="87" spans="1:16" x14ac:dyDescent="0.2">
      <c r="A87" s="48"/>
      <c r="B87" s="134" t="s">
        <v>104</v>
      </c>
      <c r="C87" s="45"/>
      <c r="D87" s="46" t="s">
        <v>23</v>
      </c>
      <c r="E87" s="84"/>
      <c r="F87" s="84">
        <v>0</v>
      </c>
      <c r="G87" s="84">
        <v>0</v>
      </c>
      <c r="H87" s="84">
        <v>2300</v>
      </c>
      <c r="I87" s="37">
        <v>28</v>
      </c>
      <c r="J87" s="17" t="s">
        <v>105</v>
      </c>
      <c r="K87" s="17" t="s">
        <v>23</v>
      </c>
      <c r="L87" s="42">
        <v>1000</v>
      </c>
      <c r="M87" s="17" t="s">
        <v>23</v>
      </c>
      <c r="N87" s="42">
        <v>1000</v>
      </c>
      <c r="O87" s="37">
        <v>0</v>
      </c>
      <c r="P87" s="37">
        <v>0</v>
      </c>
    </row>
    <row r="88" spans="1:16" x14ac:dyDescent="0.2">
      <c r="A88" s="48"/>
      <c r="B88" s="134" t="s">
        <v>106</v>
      </c>
      <c r="C88" s="45"/>
      <c r="D88" s="46" t="s">
        <v>23</v>
      </c>
      <c r="E88" s="84"/>
      <c r="F88" s="84">
        <v>0</v>
      </c>
      <c r="G88" s="84">
        <v>0</v>
      </c>
      <c r="H88" s="84">
        <v>2500</v>
      </c>
      <c r="I88" s="37">
        <v>29</v>
      </c>
      <c r="J88" s="17" t="s">
        <v>107</v>
      </c>
      <c r="K88" s="17" t="s">
        <v>23</v>
      </c>
      <c r="L88" s="42">
        <v>2000</v>
      </c>
      <c r="M88" s="17" t="s">
        <v>23</v>
      </c>
      <c r="N88" s="42">
        <v>2000</v>
      </c>
      <c r="O88" s="37">
        <v>0</v>
      </c>
      <c r="P88" s="37">
        <v>0</v>
      </c>
    </row>
    <row r="89" spans="1:16" x14ac:dyDescent="0.2">
      <c r="A89" s="48"/>
      <c r="B89" s="134" t="s">
        <v>108</v>
      </c>
      <c r="C89" s="45"/>
      <c r="D89" s="46" t="s">
        <v>23</v>
      </c>
      <c r="E89" s="84"/>
      <c r="F89" s="84">
        <v>0</v>
      </c>
      <c r="G89" s="84">
        <v>1500</v>
      </c>
      <c r="H89" s="84">
        <v>0</v>
      </c>
      <c r="I89" s="37"/>
      <c r="J89" s="17"/>
      <c r="K89" s="17"/>
      <c r="L89" s="42"/>
      <c r="M89" s="17"/>
      <c r="N89" s="42"/>
      <c r="O89" s="37"/>
      <c r="P89" s="37"/>
    </row>
    <row r="90" spans="1:16" x14ac:dyDescent="0.2">
      <c r="A90" s="48"/>
      <c r="B90" s="134" t="s">
        <v>109</v>
      </c>
      <c r="C90" s="45"/>
      <c r="D90" s="46" t="s">
        <v>23</v>
      </c>
      <c r="E90" s="84"/>
      <c r="F90" s="84">
        <v>0</v>
      </c>
      <c r="G90" s="84">
        <v>0</v>
      </c>
      <c r="H90" s="84">
        <v>640</v>
      </c>
      <c r="I90" s="37"/>
      <c r="J90" s="17"/>
      <c r="K90" s="17"/>
      <c r="L90" s="42"/>
      <c r="M90" s="17"/>
      <c r="N90" s="42"/>
      <c r="O90" s="37"/>
      <c r="P90" s="37"/>
    </row>
    <row r="91" spans="1:16" x14ac:dyDescent="0.2">
      <c r="A91" s="48"/>
      <c r="B91" s="134" t="s">
        <v>110</v>
      </c>
      <c r="C91" s="45"/>
      <c r="D91" s="46" t="s">
        <v>23</v>
      </c>
      <c r="E91" s="84"/>
      <c r="F91" s="84">
        <v>0</v>
      </c>
      <c r="G91" s="84">
        <v>0</v>
      </c>
      <c r="H91" s="84">
        <v>1138</v>
      </c>
      <c r="I91" s="37"/>
      <c r="J91" s="17"/>
      <c r="K91" s="17"/>
      <c r="L91" s="42"/>
      <c r="M91" s="17"/>
      <c r="N91" s="42"/>
      <c r="O91" s="37"/>
      <c r="P91" s="37"/>
    </row>
    <row r="92" spans="1:16" x14ac:dyDescent="0.2">
      <c r="A92" s="48"/>
      <c r="B92" s="134" t="s">
        <v>111</v>
      </c>
      <c r="C92" s="45"/>
      <c r="D92" s="46" t="s">
        <v>23</v>
      </c>
      <c r="E92" s="84"/>
      <c r="F92" s="84">
        <v>0</v>
      </c>
      <c r="G92" s="84">
        <v>0</v>
      </c>
      <c r="H92" s="84">
        <v>1650</v>
      </c>
      <c r="I92" s="37"/>
      <c r="J92" s="17"/>
      <c r="K92" s="17"/>
      <c r="L92" s="42"/>
      <c r="M92" s="17"/>
      <c r="N92" s="42"/>
      <c r="O92" s="37"/>
      <c r="P92" s="37"/>
    </row>
    <row r="93" spans="1:16" x14ac:dyDescent="0.2">
      <c r="A93" s="56"/>
      <c r="B93" s="57"/>
      <c r="C93" s="11"/>
      <c r="D93" s="35"/>
      <c r="E93" s="36"/>
      <c r="F93" s="36"/>
      <c r="G93" s="36"/>
      <c r="H93" s="36"/>
      <c r="I93" s="37"/>
      <c r="J93" s="17"/>
      <c r="K93" s="17"/>
      <c r="L93" s="42"/>
      <c r="M93" s="17"/>
      <c r="N93" s="42"/>
      <c r="O93" s="37"/>
      <c r="P93" s="37"/>
    </row>
    <row r="94" spans="1:16" x14ac:dyDescent="0.2">
      <c r="A94" s="58"/>
      <c r="B94" s="59"/>
      <c r="C94" s="60"/>
      <c r="D94" s="61" t="s">
        <v>32</v>
      </c>
      <c r="E94" s="62">
        <f>SUM(E67:E93)</f>
        <v>194000</v>
      </c>
      <c r="F94" s="62">
        <f>SUM(F67:F70)+SUM(F75:F89)</f>
        <v>171000</v>
      </c>
      <c r="G94" s="62">
        <f>SUM(G67:G70)+SUM(G75:G92)</f>
        <v>63500</v>
      </c>
      <c r="H94" s="62">
        <f>SUM(H67:H70)+SUM(H75:H93)</f>
        <v>61728</v>
      </c>
      <c r="I94" s="113"/>
      <c r="J94" s="65"/>
      <c r="K94" s="65" t="s">
        <v>33</v>
      </c>
      <c r="L94" s="66">
        <v>84460</v>
      </c>
      <c r="M94" s="65" t="s">
        <v>33</v>
      </c>
      <c r="N94" s="66">
        <v>90660</v>
      </c>
      <c r="O94" s="66">
        <v>6200</v>
      </c>
      <c r="P94" s="68">
        <v>6500</v>
      </c>
    </row>
    <row r="95" spans="1:16" x14ac:dyDescent="0.2">
      <c r="A95" s="135" t="s">
        <v>112</v>
      </c>
      <c r="B95" s="136"/>
      <c r="C95" s="11"/>
      <c r="D95" s="137"/>
      <c r="E95" s="138"/>
      <c r="F95" s="138"/>
      <c r="G95" s="138"/>
      <c r="H95" s="138"/>
      <c r="I95" s="37">
        <v>30</v>
      </c>
      <c r="J95" s="17" t="s">
        <v>113</v>
      </c>
    </row>
    <row r="96" spans="1:16" x14ac:dyDescent="0.2">
      <c r="A96" s="135"/>
      <c r="B96" s="136"/>
      <c r="C96" s="11"/>
      <c r="D96" s="137"/>
      <c r="E96" s="138"/>
      <c r="F96" s="138"/>
      <c r="G96" s="138"/>
      <c r="H96" s="138"/>
      <c r="I96" s="37">
        <v>31</v>
      </c>
      <c r="J96" s="17" t="s">
        <v>114</v>
      </c>
      <c r="K96" s="17" t="s">
        <v>23</v>
      </c>
      <c r="L96" s="42">
        <v>7000</v>
      </c>
      <c r="M96" s="17" t="s">
        <v>23</v>
      </c>
      <c r="N96" s="42">
        <v>8500</v>
      </c>
      <c r="O96" s="42">
        <v>1500</v>
      </c>
      <c r="P96" s="37">
        <v>0</v>
      </c>
    </row>
    <row r="97" spans="1:16" x14ac:dyDescent="0.2">
      <c r="A97" s="48" t="s">
        <v>115</v>
      </c>
      <c r="B97" s="44"/>
      <c r="C97" s="45">
        <v>1</v>
      </c>
      <c r="D97" s="46" t="s">
        <v>23</v>
      </c>
      <c r="E97" s="47">
        <v>6000</v>
      </c>
      <c r="F97" s="47">
        <v>6000</v>
      </c>
      <c r="G97" s="47">
        <v>6000</v>
      </c>
      <c r="H97" s="47">
        <v>6000</v>
      </c>
      <c r="I97" s="37">
        <v>32</v>
      </c>
      <c r="J97" s="17" t="s">
        <v>116</v>
      </c>
      <c r="M97" s="17" t="s">
        <v>23</v>
      </c>
      <c r="N97" s="42">
        <v>8000</v>
      </c>
      <c r="O97" s="42">
        <v>8000</v>
      </c>
      <c r="P97" s="37">
        <v>0</v>
      </c>
    </row>
    <row r="98" spans="1:16" x14ac:dyDescent="0.2">
      <c r="A98" s="48" t="s">
        <v>117</v>
      </c>
      <c r="B98" s="44"/>
      <c r="C98" s="45">
        <v>2</v>
      </c>
      <c r="D98" s="46" t="s">
        <v>23</v>
      </c>
      <c r="E98" s="55">
        <v>52763</v>
      </c>
      <c r="F98" s="55">
        <v>52763</v>
      </c>
      <c r="G98" s="55">
        <v>0</v>
      </c>
      <c r="H98" s="55">
        <v>0</v>
      </c>
      <c r="I98" s="37">
        <v>33</v>
      </c>
      <c r="J98" s="17" t="s">
        <v>118</v>
      </c>
      <c r="M98" s="17" t="s">
        <v>23</v>
      </c>
      <c r="N98" s="42">
        <v>6000</v>
      </c>
      <c r="O98" s="42">
        <v>6000</v>
      </c>
      <c r="P98" s="37">
        <v>0</v>
      </c>
    </row>
    <row r="99" spans="1:16" x14ac:dyDescent="0.2">
      <c r="A99" s="48" t="s">
        <v>119</v>
      </c>
      <c r="B99" s="44"/>
      <c r="C99" s="45">
        <v>7</v>
      </c>
      <c r="D99" s="46" t="s">
        <v>23</v>
      </c>
      <c r="E99" s="55">
        <v>5000</v>
      </c>
      <c r="F99" s="55">
        <v>5000</v>
      </c>
      <c r="G99" s="55">
        <v>0</v>
      </c>
      <c r="H99" s="55">
        <v>0</v>
      </c>
      <c r="I99" s="37">
        <v>34</v>
      </c>
      <c r="J99" s="17" t="s">
        <v>120</v>
      </c>
      <c r="M99" s="17" t="s">
        <v>23</v>
      </c>
      <c r="N99" s="42">
        <v>4000</v>
      </c>
      <c r="O99" s="42">
        <v>4000</v>
      </c>
      <c r="P99" s="37">
        <v>0</v>
      </c>
    </row>
    <row r="100" spans="1:16" x14ac:dyDescent="0.2">
      <c r="A100" s="38"/>
      <c r="B100" s="139" t="s">
        <v>121</v>
      </c>
      <c r="C100" s="11"/>
      <c r="D100" s="35"/>
      <c r="E100" s="41"/>
      <c r="F100" s="41"/>
      <c r="G100" s="41"/>
      <c r="H100" s="41"/>
      <c r="I100" s="37">
        <v>35</v>
      </c>
      <c r="J100" s="17" t="s">
        <v>122</v>
      </c>
      <c r="K100" s="17" t="s">
        <v>23</v>
      </c>
      <c r="L100" s="42">
        <v>7000</v>
      </c>
      <c r="M100" s="17" t="s">
        <v>23</v>
      </c>
      <c r="N100" s="42">
        <v>7000</v>
      </c>
      <c r="O100" s="37">
        <v>0</v>
      </c>
      <c r="P100" s="37">
        <v>0</v>
      </c>
    </row>
    <row r="101" spans="1:16" x14ac:dyDescent="0.2">
      <c r="A101" s="48"/>
      <c r="B101" s="44" t="s">
        <v>123</v>
      </c>
      <c r="C101" s="45"/>
      <c r="D101" s="46" t="s">
        <v>23</v>
      </c>
      <c r="E101" s="47"/>
      <c r="F101" s="47">
        <v>0</v>
      </c>
      <c r="G101" s="47">
        <v>0</v>
      </c>
      <c r="H101" s="47">
        <v>750</v>
      </c>
      <c r="P101" s="37">
        <v>0</v>
      </c>
    </row>
    <row r="102" spans="1:16" x14ac:dyDescent="0.2">
      <c r="A102" s="48"/>
      <c r="B102" s="44" t="s">
        <v>124</v>
      </c>
      <c r="C102" s="45"/>
      <c r="D102" s="46" t="s">
        <v>23</v>
      </c>
      <c r="E102" s="47"/>
      <c r="F102" s="47">
        <v>0</v>
      </c>
      <c r="G102" s="47">
        <v>500</v>
      </c>
      <c r="H102" s="47">
        <v>0</v>
      </c>
      <c r="I102" s="17"/>
      <c r="L102" s="17"/>
      <c r="N102" s="17"/>
      <c r="O102" s="17"/>
      <c r="P102" s="42">
        <v>62000</v>
      </c>
    </row>
    <row r="103" spans="1:16" x14ac:dyDescent="0.2">
      <c r="A103" s="48"/>
      <c r="B103" s="44" t="s">
        <v>125</v>
      </c>
      <c r="C103" s="45"/>
      <c r="D103" s="46" t="s">
        <v>23</v>
      </c>
      <c r="E103" s="47"/>
      <c r="F103" s="47">
        <v>0</v>
      </c>
      <c r="G103" s="47">
        <v>0</v>
      </c>
      <c r="H103" s="47">
        <v>3100</v>
      </c>
      <c r="I103" s="17"/>
      <c r="K103" s="17"/>
      <c r="L103" s="17"/>
      <c r="M103" s="17"/>
      <c r="N103" s="17"/>
      <c r="P103" s="37">
        <v>0</v>
      </c>
    </row>
    <row r="104" spans="1:16" x14ac:dyDescent="0.2">
      <c r="A104" s="48"/>
      <c r="B104" s="44" t="s">
        <v>126</v>
      </c>
      <c r="C104" s="45"/>
      <c r="D104" s="46" t="s">
        <v>23</v>
      </c>
      <c r="E104" s="47"/>
      <c r="F104" s="47">
        <v>0</v>
      </c>
      <c r="G104" s="47">
        <v>7300</v>
      </c>
      <c r="H104" s="47">
        <v>7825</v>
      </c>
      <c r="I104" s="17"/>
      <c r="K104" s="17"/>
      <c r="L104" s="17"/>
      <c r="M104" s="17"/>
      <c r="N104" s="17"/>
      <c r="P104" s="37"/>
    </row>
    <row r="105" spans="1:16" x14ac:dyDescent="0.2">
      <c r="A105" s="135"/>
      <c r="B105" s="136"/>
      <c r="C105" s="11"/>
      <c r="D105" s="137"/>
      <c r="E105" s="138"/>
      <c r="F105" s="138"/>
      <c r="G105" s="138"/>
      <c r="H105" s="138"/>
      <c r="I105" s="17"/>
      <c r="K105" s="17"/>
      <c r="L105" s="17"/>
      <c r="M105" s="17"/>
      <c r="N105" s="17"/>
      <c r="P105" s="37"/>
    </row>
    <row r="106" spans="1:16" x14ac:dyDescent="0.2">
      <c r="A106" s="58"/>
      <c r="B106" s="59"/>
      <c r="C106" s="60"/>
      <c r="D106" s="61" t="s">
        <v>32</v>
      </c>
      <c r="E106" s="62">
        <f>SUM(E97:E99)</f>
        <v>63763</v>
      </c>
      <c r="F106" s="62">
        <f>SUM(F97:F99)</f>
        <v>63763</v>
      </c>
      <c r="G106" s="62">
        <f>SUM(G97:G104)</f>
        <v>13800</v>
      </c>
      <c r="H106" s="62">
        <f>SUM(H97:H104)</f>
        <v>17675</v>
      </c>
      <c r="I106" s="140"/>
      <c r="J106" s="82"/>
      <c r="K106" s="65" t="s">
        <v>33</v>
      </c>
      <c r="L106" s="66">
        <v>14000</v>
      </c>
      <c r="M106" s="65" t="s">
        <v>33</v>
      </c>
      <c r="N106" s="66">
        <v>33500</v>
      </c>
      <c r="O106" s="66">
        <v>19500</v>
      </c>
      <c r="P106" s="114">
        <v>0</v>
      </c>
    </row>
    <row r="107" spans="1:16" x14ac:dyDescent="0.2">
      <c r="A107" s="18" t="s">
        <v>127</v>
      </c>
      <c r="B107" s="24"/>
      <c r="C107" s="11"/>
      <c r="D107" s="35"/>
      <c r="E107" s="36"/>
      <c r="F107" s="36"/>
      <c r="G107" s="36"/>
      <c r="H107" s="36"/>
      <c r="I107" s="37">
        <v>36</v>
      </c>
      <c r="J107" s="18" t="s">
        <v>127</v>
      </c>
    </row>
    <row r="108" spans="1:16" x14ac:dyDescent="0.2">
      <c r="A108" s="18"/>
      <c r="B108" s="24"/>
      <c r="C108" s="11"/>
      <c r="D108" s="35"/>
      <c r="E108" s="36"/>
      <c r="F108" s="36"/>
      <c r="G108" s="36"/>
      <c r="H108" s="36"/>
    </row>
    <row r="109" spans="1:16" x14ac:dyDescent="0.2">
      <c r="A109" s="141" t="s">
        <v>128</v>
      </c>
      <c r="B109" s="134"/>
      <c r="C109" s="45">
        <v>1</v>
      </c>
      <c r="D109" s="46" t="s">
        <v>23</v>
      </c>
      <c r="E109" s="84">
        <v>30000</v>
      </c>
      <c r="F109" s="84">
        <v>30000</v>
      </c>
      <c r="G109" s="84">
        <v>10000</v>
      </c>
      <c r="H109" s="84">
        <v>10000</v>
      </c>
      <c r="I109" s="37">
        <v>38</v>
      </c>
      <c r="J109" s="17" t="s">
        <v>129</v>
      </c>
      <c r="K109" s="17" t="s">
        <v>23</v>
      </c>
      <c r="L109" s="42">
        <v>1000</v>
      </c>
      <c r="M109" s="17" t="s">
        <v>23</v>
      </c>
      <c r="N109" s="42">
        <v>1000</v>
      </c>
      <c r="O109" s="37">
        <v>0</v>
      </c>
      <c r="P109" s="37">
        <v>0</v>
      </c>
    </row>
    <row r="110" spans="1:16" x14ac:dyDescent="0.2">
      <c r="A110" s="141" t="s">
        <v>130</v>
      </c>
      <c r="B110" s="134"/>
      <c r="C110" s="45">
        <v>2</v>
      </c>
      <c r="D110" s="46" t="s">
        <v>23</v>
      </c>
      <c r="E110" s="84">
        <v>16380</v>
      </c>
      <c r="F110" s="84">
        <v>5000</v>
      </c>
      <c r="G110" s="84">
        <v>5000</v>
      </c>
      <c r="H110" s="84">
        <v>5000</v>
      </c>
      <c r="I110" s="37">
        <v>37</v>
      </c>
      <c r="J110" s="17" t="s">
        <v>131</v>
      </c>
      <c r="K110" s="17" t="s">
        <v>23</v>
      </c>
      <c r="L110" s="42">
        <v>18000</v>
      </c>
      <c r="M110" s="17" t="s">
        <v>23</v>
      </c>
      <c r="N110" s="42">
        <v>18000</v>
      </c>
      <c r="O110" s="37">
        <v>0</v>
      </c>
      <c r="P110" s="37">
        <v>0</v>
      </c>
    </row>
    <row r="111" spans="1:16" x14ac:dyDescent="0.2">
      <c r="A111" s="18" t="s">
        <v>132</v>
      </c>
      <c r="B111" s="57"/>
      <c r="C111" s="11"/>
      <c r="D111" s="35"/>
      <c r="E111" s="36"/>
      <c r="F111" s="36"/>
      <c r="G111" s="36"/>
      <c r="H111" s="36"/>
      <c r="I111" s="37"/>
      <c r="J111" s="17"/>
      <c r="K111" s="17"/>
      <c r="L111" s="42"/>
      <c r="M111" s="17"/>
      <c r="N111" s="42"/>
      <c r="O111" s="37"/>
      <c r="P111" s="37"/>
    </row>
    <row r="112" spans="1:16" x14ac:dyDescent="0.2">
      <c r="A112" s="141"/>
      <c r="B112" s="83" t="s">
        <v>133</v>
      </c>
      <c r="C112" s="50"/>
      <c r="D112" s="46" t="s">
        <v>23</v>
      </c>
      <c r="E112" s="84"/>
      <c r="F112" s="84"/>
      <c r="G112" s="84">
        <v>781</v>
      </c>
      <c r="H112" s="84">
        <v>0</v>
      </c>
      <c r="I112" s="37"/>
      <c r="J112" s="17"/>
      <c r="K112" s="17"/>
      <c r="L112" s="42"/>
      <c r="M112" s="17"/>
      <c r="N112" s="42"/>
      <c r="O112" s="37"/>
      <c r="P112" s="37"/>
    </row>
    <row r="113" spans="1:16" x14ac:dyDescent="0.2">
      <c r="A113" s="85"/>
      <c r="B113" s="83" t="s">
        <v>134</v>
      </c>
      <c r="C113" s="131"/>
      <c r="D113" s="46" t="s">
        <v>23</v>
      </c>
      <c r="E113" s="92"/>
      <c r="F113" s="92">
        <v>0</v>
      </c>
      <c r="G113" s="92">
        <v>0</v>
      </c>
      <c r="H113" s="92">
        <v>700</v>
      </c>
      <c r="I113" s="37"/>
      <c r="J113" s="17"/>
      <c r="K113" s="17"/>
      <c r="L113" s="42"/>
      <c r="M113" s="17"/>
      <c r="N113" s="42"/>
      <c r="O113" s="37"/>
      <c r="P113" s="37"/>
    </row>
    <row r="114" spans="1:16" x14ac:dyDescent="0.2">
      <c r="A114" s="56"/>
      <c r="B114" s="57"/>
      <c r="C114" s="11"/>
      <c r="D114" s="35"/>
      <c r="E114" s="36"/>
      <c r="F114" s="36"/>
      <c r="G114" s="36"/>
      <c r="H114" s="36"/>
      <c r="I114" s="37"/>
      <c r="J114" s="17"/>
      <c r="K114" s="17"/>
      <c r="L114" s="42"/>
      <c r="M114" s="17"/>
      <c r="N114" s="42"/>
      <c r="O114" s="37"/>
      <c r="P114" s="37"/>
    </row>
    <row r="115" spans="1:16" x14ac:dyDescent="0.2">
      <c r="A115" s="58"/>
      <c r="B115" s="59"/>
      <c r="C115" s="60"/>
      <c r="D115" s="61" t="s">
        <v>32</v>
      </c>
      <c r="E115" s="142">
        <f>SUM(E109:E114)</f>
        <v>46380</v>
      </c>
      <c r="F115" s="142">
        <f>SUM(F109:F114)</f>
        <v>35000</v>
      </c>
      <c r="G115" s="142">
        <f>SUM(G109:G114)</f>
        <v>15781</v>
      </c>
      <c r="H115" s="142">
        <f>SUM(H109:H114)</f>
        <v>15700</v>
      </c>
      <c r="I115" s="113"/>
      <c r="J115" s="65"/>
      <c r="K115" s="65" t="s">
        <v>33</v>
      </c>
      <c r="L115" s="66">
        <v>19000</v>
      </c>
      <c r="M115" s="65" t="s">
        <v>33</v>
      </c>
      <c r="N115" s="66">
        <v>19000</v>
      </c>
      <c r="O115" s="119">
        <v>0</v>
      </c>
      <c r="P115" s="114">
        <v>0</v>
      </c>
    </row>
    <row r="116" spans="1:16" x14ac:dyDescent="0.2">
      <c r="A116" s="18" t="s">
        <v>135</v>
      </c>
      <c r="B116" s="24"/>
      <c r="C116" s="11"/>
      <c r="D116" s="35"/>
      <c r="E116" s="138"/>
      <c r="F116" s="138"/>
      <c r="G116" s="138"/>
      <c r="H116" s="138"/>
      <c r="I116" s="37">
        <v>39</v>
      </c>
      <c r="J116" s="18" t="s">
        <v>135</v>
      </c>
    </row>
    <row r="117" spans="1:16" x14ac:dyDescent="0.2">
      <c r="A117" s="38"/>
      <c r="B117" s="39"/>
      <c r="C117" s="40"/>
      <c r="D117" s="35"/>
      <c r="E117" s="138"/>
      <c r="F117" s="138"/>
      <c r="G117" s="138"/>
      <c r="H117" s="138"/>
      <c r="I117" s="37"/>
      <c r="J117" s="24"/>
      <c r="K117" s="17"/>
      <c r="L117" s="42"/>
      <c r="M117" s="17"/>
      <c r="N117" s="42"/>
      <c r="O117" s="37"/>
      <c r="P117" s="37"/>
    </row>
    <row r="118" spans="1:16" x14ac:dyDescent="0.2">
      <c r="A118" s="141" t="s">
        <v>136</v>
      </c>
      <c r="B118" s="134"/>
      <c r="C118" s="50">
        <v>1</v>
      </c>
      <c r="D118" s="46" t="s">
        <v>23</v>
      </c>
      <c r="E118" s="47">
        <v>19901</v>
      </c>
      <c r="F118" s="47">
        <v>19901</v>
      </c>
      <c r="G118" s="47">
        <v>0</v>
      </c>
      <c r="H118" s="47">
        <v>4000</v>
      </c>
      <c r="I118" s="37">
        <v>40</v>
      </c>
      <c r="J118" s="17" t="s">
        <v>137</v>
      </c>
      <c r="K118" s="17" t="s">
        <v>23</v>
      </c>
      <c r="L118" s="42">
        <v>20000</v>
      </c>
      <c r="M118" s="17" t="s">
        <v>23</v>
      </c>
      <c r="N118" s="42">
        <v>20000</v>
      </c>
      <c r="O118" s="37">
        <v>0</v>
      </c>
      <c r="P118" s="37">
        <v>0</v>
      </c>
    </row>
    <row r="119" spans="1:16" x14ac:dyDescent="0.2">
      <c r="A119" s="143" t="s">
        <v>136</v>
      </c>
      <c r="B119" s="144"/>
      <c r="C119" s="145">
        <v>1</v>
      </c>
      <c r="D119" s="146" t="s">
        <v>61</v>
      </c>
      <c r="E119" s="147">
        <v>720</v>
      </c>
      <c r="F119" s="147">
        <v>720</v>
      </c>
      <c r="G119" s="147">
        <v>0</v>
      </c>
      <c r="H119" s="147">
        <v>0</v>
      </c>
      <c r="I119" s="37"/>
      <c r="J119" s="17"/>
      <c r="K119" s="17"/>
      <c r="L119" s="42"/>
      <c r="M119" s="17"/>
      <c r="N119" s="42"/>
      <c r="O119" s="37"/>
      <c r="P119" s="37"/>
    </row>
    <row r="120" spans="1:16" x14ac:dyDescent="0.2">
      <c r="A120" s="143" t="s">
        <v>138</v>
      </c>
      <c r="B120" s="144"/>
      <c r="C120" s="145">
        <v>3</v>
      </c>
      <c r="D120" s="146" t="s">
        <v>61</v>
      </c>
      <c r="E120" s="147">
        <v>1041</v>
      </c>
      <c r="F120" s="147">
        <v>1041</v>
      </c>
      <c r="G120" s="147">
        <v>0</v>
      </c>
      <c r="H120" s="147">
        <v>0</v>
      </c>
      <c r="I120" s="37"/>
      <c r="J120" s="17"/>
      <c r="K120" s="17"/>
      <c r="L120" s="42"/>
      <c r="M120" s="17"/>
      <c r="N120" s="42"/>
      <c r="O120" s="37"/>
      <c r="P120" s="37"/>
    </row>
    <row r="121" spans="1:16" x14ac:dyDescent="0.2">
      <c r="A121" s="18"/>
      <c r="B121" s="24"/>
      <c r="C121" s="11"/>
      <c r="D121" s="137"/>
      <c r="E121" s="138"/>
      <c r="F121" s="138"/>
      <c r="G121" s="138"/>
      <c r="H121" s="138"/>
      <c r="I121" s="37"/>
      <c r="J121" s="17"/>
      <c r="K121" s="17"/>
      <c r="L121" s="42"/>
      <c r="M121" s="17"/>
      <c r="N121" s="42"/>
      <c r="O121" s="37"/>
      <c r="P121" s="37"/>
    </row>
    <row r="122" spans="1:16" x14ac:dyDescent="0.2">
      <c r="A122" s="1"/>
      <c r="B122" s="2"/>
      <c r="C122" s="3"/>
      <c r="D122" s="148" t="s">
        <v>32</v>
      </c>
      <c r="E122" s="149">
        <f>E118</f>
        <v>19901</v>
      </c>
      <c r="F122" s="149">
        <f>F118</f>
        <v>19901</v>
      </c>
      <c r="G122" s="149">
        <f>G118</f>
        <v>0</v>
      </c>
      <c r="H122" s="149">
        <f>H118</f>
        <v>4000</v>
      </c>
    </row>
    <row r="123" spans="1:16" x14ac:dyDescent="0.2">
      <c r="A123" s="150"/>
      <c r="B123" s="151"/>
      <c r="C123" s="110"/>
      <c r="D123" s="152" t="s">
        <v>63</v>
      </c>
      <c r="E123" s="153">
        <f>E119+E120</f>
        <v>1761</v>
      </c>
      <c r="F123" s="153">
        <f>F119+F120</f>
        <v>1761</v>
      </c>
      <c r="G123" s="153">
        <f>G119+G120</f>
        <v>0</v>
      </c>
      <c r="H123" s="153">
        <f>H119+H120</f>
        <v>0</v>
      </c>
      <c r="I123" s="37"/>
      <c r="J123" s="17"/>
      <c r="K123" s="17"/>
      <c r="L123" s="42"/>
      <c r="M123" s="17"/>
      <c r="N123" s="42"/>
      <c r="O123" s="37"/>
      <c r="P123" s="37"/>
    </row>
    <row r="124" spans="1:16" x14ac:dyDescent="0.2">
      <c r="A124" s="58"/>
      <c r="B124" s="59"/>
      <c r="C124" s="60"/>
      <c r="D124" s="61" t="s">
        <v>52</v>
      </c>
      <c r="E124" s="62">
        <f>SUM(E122:E123)</f>
        <v>21662</v>
      </c>
      <c r="F124" s="62">
        <f>SUM(F122:F123)</f>
        <v>21662</v>
      </c>
      <c r="G124" s="62">
        <f>SUM(G122:G123)</f>
        <v>0</v>
      </c>
      <c r="H124" s="62">
        <f>SUM(H122:H123)</f>
        <v>4000</v>
      </c>
      <c r="I124" s="37"/>
      <c r="J124" s="17"/>
      <c r="K124" s="17"/>
      <c r="L124" s="42"/>
      <c r="M124" s="17"/>
      <c r="N124" s="42"/>
      <c r="O124" s="37"/>
      <c r="P124" s="37"/>
    </row>
    <row r="125" spans="1:16" x14ac:dyDescent="0.2">
      <c r="A125" s="154" t="s">
        <v>139</v>
      </c>
      <c r="B125" s="155"/>
      <c r="C125" s="156">
        <v>2</v>
      </c>
      <c r="D125" s="157" t="s">
        <v>140</v>
      </c>
      <c r="E125" s="158">
        <v>20000</v>
      </c>
      <c r="F125" s="158">
        <v>20000</v>
      </c>
      <c r="G125" s="158">
        <v>35000</v>
      </c>
      <c r="H125" s="158">
        <v>35000</v>
      </c>
      <c r="I125" s="113"/>
      <c r="J125" s="65"/>
      <c r="K125" s="65" t="s">
        <v>33</v>
      </c>
      <c r="L125" s="66">
        <v>20000</v>
      </c>
      <c r="M125" s="65" t="s">
        <v>33</v>
      </c>
      <c r="N125" s="66">
        <v>20000</v>
      </c>
      <c r="O125" s="119">
        <v>0</v>
      </c>
      <c r="P125" s="114">
        <v>0</v>
      </c>
    </row>
    <row r="126" spans="1:16" x14ac:dyDescent="0.2">
      <c r="A126" s="18" t="s">
        <v>141</v>
      </c>
      <c r="B126" s="24"/>
      <c r="C126" s="11"/>
      <c r="D126" s="35"/>
      <c r="E126" s="36"/>
      <c r="F126" s="36"/>
      <c r="G126" s="36"/>
      <c r="H126" s="36"/>
      <c r="I126" s="37">
        <v>41</v>
      </c>
      <c r="J126" s="18" t="s">
        <v>141</v>
      </c>
    </row>
    <row r="127" spans="1:16" x14ac:dyDescent="0.2">
      <c r="A127" s="38"/>
      <c r="B127" s="39"/>
      <c r="C127" s="40"/>
      <c r="D127" s="35"/>
      <c r="E127" s="36"/>
      <c r="F127" s="36"/>
      <c r="G127" s="36"/>
      <c r="H127" s="36"/>
    </row>
    <row r="128" spans="1:16" x14ac:dyDescent="0.2">
      <c r="A128" s="141" t="s">
        <v>142</v>
      </c>
      <c r="B128" s="134"/>
      <c r="C128" s="45">
        <v>1</v>
      </c>
      <c r="D128" s="46" t="s">
        <v>23</v>
      </c>
      <c r="E128" s="84">
        <v>21000</v>
      </c>
      <c r="F128" s="84">
        <v>21000</v>
      </c>
      <c r="G128" s="84">
        <v>0</v>
      </c>
      <c r="H128" s="84">
        <v>0</v>
      </c>
      <c r="I128" s="37"/>
      <c r="J128" s="17"/>
      <c r="K128" s="17"/>
      <c r="L128" s="42"/>
      <c r="M128" s="17"/>
      <c r="N128" s="42"/>
      <c r="O128" s="42"/>
      <c r="P128" s="37"/>
    </row>
    <row r="129" spans="1:16" x14ac:dyDescent="0.2">
      <c r="A129" s="141" t="s">
        <v>143</v>
      </c>
      <c r="B129" s="134"/>
      <c r="C129" s="45">
        <v>2</v>
      </c>
      <c r="D129" s="46" t="s">
        <v>23</v>
      </c>
      <c r="E129" s="84">
        <v>13750</v>
      </c>
      <c r="F129" s="84">
        <v>13750</v>
      </c>
      <c r="G129" s="84">
        <v>10000</v>
      </c>
      <c r="H129" s="84">
        <v>3000</v>
      </c>
      <c r="I129" s="37">
        <v>42</v>
      </c>
      <c r="J129" s="17" t="s">
        <v>66</v>
      </c>
      <c r="K129" s="17" t="s">
        <v>23</v>
      </c>
      <c r="L129" s="42">
        <v>1500</v>
      </c>
      <c r="M129" s="17" t="s">
        <v>23</v>
      </c>
      <c r="N129" s="42">
        <v>3000</v>
      </c>
      <c r="O129" s="42">
        <v>1500</v>
      </c>
      <c r="P129" s="37">
        <v>0</v>
      </c>
    </row>
    <row r="130" spans="1:16" x14ac:dyDescent="0.2">
      <c r="A130" s="56"/>
      <c r="B130" s="57"/>
      <c r="C130" s="11"/>
      <c r="D130" s="35"/>
      <c r="E130" s="36"/>
      <c r="F130" s="36"/>
      <c r="G130" s="36"/>
      <c r="H130" s="36"/>
      <c r="I130" s="37"/>
      <c r="J130" s="17"/>
      <c r="K130" s="17"/>
      <c r="L130" s="42"/>
      <c r="M130" s="17"/>
      <c r="N130" s="42"/>
      <c r="O130" s="42"/>
      <c r="P130" s="37"/>
    </row>
    <row r="131" spans="1:16" x14ac:dyDescent="0.2">
      <c r="A131" s="58"/>
      <c r="B131" s="59"/>
      <c r="C131" s="60"/>
      <c r="D131" s="61" t="s">
        <v>32</v>
      </c>
      <c r="E131" s="142">
        <f>SUM(E128:E130)</f>
        <v>34750</v>
      </c>
      <c r="F131" s="142">
        <f>SUM(F128:F130)</f>
        <v>34750</v>
      </c>
      <c r="G131" s="142">
        <f>SUM(G128:G130)</f>
        <v>10000</v>
      </c>
      <c r="H131" s="142">
        <f>SUM(H128:H130)</f>
        <v>3000</v>
      </c>
      <c r="I131" s="113"/>
      <c r="J131" s="65"/>
      <c r="K131" s="65" t="s">
        <v>33</v>
      </c>
      <c r="L131" s="66">
        <v>1500</v>
      </c>
      <c r="M131" s="65" t="s">
        <v>33</v>
      </c>
      <c r="N131" s="66">
        <v>3000</v>
      </c>
      <c r="O131" s="66">
        <v>1500</v>
      </c>
      <c r="P131" s="114">
        <v>0</v>
      </c>
    </row>
    <row r="132" spans="1:16" x14ac:dyDescent="0.2">
      <c r="A132" s="18" t="s">
        <v>144</v>
      </c>
      <c r="B132" s="24"/>
      <c r="C132" s="11"/>
      <c r="D132" s="35"/>
      <c r="E132" s="36"/>
      <c r="F132" s="36"/>
      <c r="G132" s="36"/>
      <c r="H132" s="36"/>
      <c r="I132" s="37">
        <v>43</v>
      </c>
      <c r="J132" s="18" t="s">
        <v>144</v>
      </c>
    </row>
    <row r="133" spans="1:16" x14ac:dyDescent="0.2">
      <c r="A133" s="56"/>
      <c r="B133" s="57"/>
      <c r="C133" s="11"/>
      <c r="D133" s="35"/>
      <c r="E133" s="36"/>
      <c r="F133" s="36"/>
      <c r="G133" s="36"/>
      <c r="H133" s="36"/>
      <c r="I133" s="37">
        <v>44</v>
      </c>
      <c r="J133" s="17" t="s">
        <v>145</v>
      </c>
      <c r="K133" s="17" t="s">
        <v>23</v>
      </c>
      <c r="L133" s="42">
        <v>4000</v>
      </c>
      <c r="M133" s="17" t="s">
        <v>23</v>
      </c>
      <c r="N133" s="42">
        <v>5000</v>
      </c>
      <c r="O133" s="42">
        <v>1000</v>
      </c>
      <c r="P133" s="37">
        <v>0</v>
      </c>
    </row>
    <row r="134" spans="1:16" x14ac:dyDescent="0.2">
      <c r="A134" s="143" t="s">
        <v>146</v>
      </c>
      <c r="B134" s="144"/>
      <c r="C134" s="159">
        <v>3</v>
      </c>
      <c r="D134" s="146" t="s">
        <v>61</v>
      </c>
      <c r="E134" s="160">
        <v>10000</v>
      </c>
      <c r="F134" s="160">
        <v>3000</v>
      </c>
      <c r="G134" s="160">
        <v>0</v>
      </c>
      <c r="H134" s="160">
        <v>0</v>
      </c>
      <c r="I134" s="37">
        <v>45</v>
      </c>
      <c r="J134" s="17" t="s">
        <v>147</v>
      </c>
      <c r="M134" s="17" t="s">
        <v>23</v>
      </c>
      <c r="N134" s="42">
        <v>2500</v>
      </c>
      <c r="O134" s="42">
        <v>2500</v>
      </c>
      <c r="P134" s="37">
        <v>0</v>
      </c>
    </row>
    <row r="135" spans="1:16" x14ac:dyDescent="0.2">
      <c r="A135" s="141" t="s">
        <v>148</v>
      </c>
      <c r="B135" s="134"/>
      <c r="C135" s="45">
        <v>5</v>
      </c>
      <c r="D135" s="46" t="s">
        <v>23</v>
      </c>
      <c r="E135" s="84">
        <v>3165</v>
      </c>
      <c r="F135" s="84">
        <v>3165</v>
      </c>
      <c r="G135" s="84">
        <v>0</v>
      </c>
      <c r="H135" s="84">
        <v>0</v>
      </c>
      <c r="I135" s="37">
        <v>46</v>
      </c>
      <c r="J135" s="17" t="s">
        <v>149</v>
      </c>
      <c r="K135" s="17" t="s">
        <v>23</v>
      </c>
      <c r="L135" s="37">
        <v>250</v>
      </c>
      <c r="M135" s="17" t="s">
        <v>23</v>
      </c>
      <c r="N135" s="37">
        <v>250</v>
      </c>
      <c r="O135" s="37">
        <v>0</v>
      </c>
      <c r="P135" s="37">
        <v>0</v>
      </c>
    </row>
    <row r="136" spans="1:16" x14ac:dyDescent="0.2">
      <c r="A136" s="141" t="s">
        <v>150</v>
      </c>
      <c r="B136" s="134"/>
      <c r="C136" s="45">
        <v>6</v>
      </c>
      <c r="D136" s="46" t="s">
        <v>23</v>
      </c>
      <c r="E136" s="84">
        <v>3200</v>
      </c>
      <c r="F136" s="84">
        <v>3200</v>
      </c>
      <c r="G136" s="84">
        <v>1000</v>
      </c>
      <c r="H136" s="84">
        <v>0</v>
      </c>
      <c r="I136" s="37"/>
      <c r="J136" s="17"/>
      <c r="K136" s="17"/>
      <c r="L136" s="37"/>
      <c r="M136" s="17"/>
      <c r="N136" s="37"/>
      <c r="O136" s="37"/>
      <c r="P136" s="37"/>
    </row>
    <row r="137" spans="1:16" x14ac:dyDescent="0.2">
      <c r="A137" s="141" t="s">
        <v>151</v>
      </c>
      <c r="B137" s="134"/>
      <c r="C137" s="45">
        <v>7</v>
      </c>
      <c r="D137" s="46" t="s">
        <v>23</v>
      </c>
      <c r="E137" s="84">
        <v>24346</v>
      </c>
      <c r="F137" s="84">
        <v>24346</v>
      </c>
      <c r="G137" s="84">
        <v>10000</v>
      </c>
      <c r="H137" s="84">
        <v>0</v>
      </c>
      <c r="I137" s="37"/>
      <c r="J137" s="17"/>
      <c r="K137" s="17"/>
      <c r="L137" s="37"/>
      <c r="M137" s="17"/>
      <c r="N137" s="37"/>
      <c r="O137" s="37"/>
      <c r="P137" s="37"/>
    </row>
    <row r="138" spans="1:16" x14ac:dyDescent="0.2">
      <c r="A138" s="143" t="s">
        <v>151</v>
      </c>
      <c r="B138" s="144"/>
      <c r="C138" s="159">
        <v>7</v>
      </c>
      <c r="D138" s="146" t="s">
        <v>61</v>
      </c>
      <c r="E138" s="160">
        <v>9135</v>
      </c>
      <c r="F138" s="160">
        <v>9135</v>
      </c>
      <c r="G138" s="160"/>
      <c r="H138" s="160"/>
      <c r="I138" s="37"/>
      <c r="J138" s="17"/>
      <c r="K138" s="17"/>
      <c r="L138" s="37"/>
      <c r="M138" s="17"/>
      <c r="N138" s="37"/>
      <c r="O138" s="37"/>
      <c r="P138" s="37"/>
    </row>
    <row r="139" spans="1:16" x14ac:dyDescent="0.2">
      <c r="A139" s="141" t="s">
        <v>152</v>
      </c>
      <c r="B139" s="134"/>
      <c r="C139" s="45">
        <v>10</v>
      </c>
      <c r="D139" s="46" t="s">
        <v>23</v>
      </c>
      <c r="E139" s="84">
        <v>5000</v>
      </c>
      <c r="F139" s="84">
        <v>5000</v>
      </c>
      <c r="G139" s="84">
        <v>5000</v>
      </c>
      <c r="H139" s="84">
        <v>5000</v>
      </c>
      <c r="I139" s="37"/>
      <c r="J139" s="17"/>
      <c r="K139" s="17"/>
      <c r="L139" s="37"/>
      <c r="M139" s="17"/>
      <c r="N139" s="37"/>
      <c r="O139" s="37"/>
      <c r="P139" s="37"/>
    </row>
    <row r="140" spans="1:16" x14ac:dyDescent="0.2">
      <c r="A140" s="56"/>
      <c r="B140" s="57"/>
      <c r="C140" s="11"/>
      <c r="D140" s="35"/>
      <c r="E140" s="36"/>
      <c r="F140" s="36"/>
      <c r="G140" s="36"/>
      <c r="H140" s="36"/>
      <c r="I140" s="37"/>
      <c r="J140" s="17"/>
      <c r="K140" s="17"/>
      <c r="L140" s="37"/>
      <c r="M140" s="17"/>
      <c r="N140" s="37"/>
      <c r="O140" s="37"/>
      <c r="P140" s="37"/>
    </row>
    <row r="141" spans="1:16" x14ac:dyDescent="0.2">
      <c r="A141" s="161"/>
      <c r="B141" s="162"/>
      <c r="C141" s="163"/>
      <c r="D141" s="164" t="s">
        <v>63</v>
      </c>
      <c r="E141" s="165">
        <f>E138+E134</f>
        <v>19135</v>
      </c>
      <c r="F141" s="165">
        <f>F138+F134</f>
        <v>12135</v>
      </c>
      <c r="G141" s="165">
        <f>G138+G134</f>
        <v>0</v>
      </c>
      <c r="H141" s="165">
        <f>H138+H134</f>
        <v>0</v>
      </c>
      <c r="I141" s="37"/>
      <c r="J141" s="17"/>
      <c r="K141" s="17"/>
      <c r="L141" s="37"/>
      <c r="M141" s="17"/>
      <c r="N141" s="37"/>
      <c r="O141" s="37"/>
      <c r="P141" s="37"/>
    </row>
    <row r="142" spans="1:16" x14ac:dyDescent="0.2">
      <c r="A142" s="166"/>
      <c r="B142" s="167"/>
      <c r="C142" s="60"/>
      <c r="D142" s="148" t="s">
        <v>32</v>
      </c>
      <c r="E142" s="168">
        <f>SUM(E135:E137)+E139</f>
        <v>35711</v>
      </c>
      <c r="F142" s="168">
        <f>SUM(F135:F137)+F139</f>
        <v>35711</v>
      </c>
      <c r="G142" s="168">
        <f>SUM(G135:G137)+G139</f>
        <v>16000</v>
      </c>
      <c r="H142" s="168">
        <f>SUM(H135:H137)+H139</f>
        <v>5000</v>
      </c>
      <c r="I142" s="37"/>
      <c r="J142" s="17"/>
      <c r="K142" s="17"/>
      <c r="L142" s="37"/>
      <c r="M142" s="17"/>
      <c r="N142" s="37"/>
      <c r="O142" s="37"/>
      <c r="P142" s="37"/>
    </row>
    <row r="143" spans="1:16" x14ac:dyDescent="0.2">
      <c r="A143" s="115"/>
      <c r="B143" s="116"/>
      <c r="C143" s="29"/>
      <c r="D143" s="169" t="s">
        <v>52</v>
      </c>
      <c r="E143" s="117">
        <f>SUM(E141:E142)</f>
        <v>54846</v>
      </c>
      <c r="F143" s="117">
        <f>SUM(F141:F142)</f>
        <v>47846</v>
      </c>
      <c r="G143" s="117">
        <f>SUM(G141:G142)</f>
        <v>16000</v>
      </c>
      <c r="H143" s="117">
        <f>SUM(H141:H142)</f>
        <v>5000</v>
      </c>
      <c r="I143" s="113"/>
      <c r="J143" s="65"/>
      <c r="K143" s="65" t="s">
        <v>33</v>
      </c>
      <c r="L143" s="66">
        <v>4250</v>
      </c>
      <c r="M143" s="65" t="s">
        <v>33</v>
      </c>
      <c r="N143" s="66">
        <v>7750</v>
      </c>
      <c r="O143" s="66">
        <v>3500</v>
      </c>
      <c r="P143" s="114">
        <v>0</v>
      </c>
    </row>
    <row r="144" spans="1:16" x14ac:dyDescent="0.2">
      <c r="A144" s="18" t="s">
        <v>153</v>
      </c>
      <c r="B144" s="24"/>
      <c r="C144" s="11"/>
      <c r="D144" s="35"/>
      <c r="E144" s="36"/>
      <c r="F144" s="36"/>
      <c r="G144" s="36"/>
      <c r="H144" s="36"/>
      <c r="I144" s="37">
        <v>47</v>
      </c>
      <c r="J144" s="18" t="s">
        <v>153</v>
      </c>
    </row>
    <row r="145" spans="1:16" x14ac:dyDescent="0.2">
      <c r="A145" s="38"/>
      <c r="B145" s="39"/>
      <c r="C145" s="40"/>
      <c r="D145" s="35"/>
      <c r="E145" s="36"/>
      <c r="F145" s="36"/>
      <c r="G145" s="36"/>
      <c r="H145" s="36"/>
      <c r="I145" s="37">
        <v>48</v>
      </c>
      <c r="J145" s="17" t="s">
        <v>154</v>
      </c>
      <c r="K145" s="17" t="s">
        <v>23</v>
      </c>
      <c r="L145" s="37">
        <v>800</v>
      </c>
      <c r="M145" s="17" t="s">
        <v>23</v>
      </c>
      <c r="N145" s="37">
        <v>837</v>
      </c>
      <c r="O145" s="37">
        <v>37</v>
      </c>
    </row>
    <row r="146" spans="1:16" x14ac:dyDescent="0.2">
      <c r="A146" s="141" t="s">
        <v>155</v>
      </c>
      <c r="B146" s="134"/>
      <c r="C146" s="45">
        <v>1</v>
      </c>
      <c r="D146" s="46" t="s">
        <v>23</v>
      </c>
      <c r="E146" s="84">
        <v>5030</v>
      </c>
      <c r="F146" s="84">
        <v>2500</v>
      </c>
      <c r="G146" s="84">
        <v>0</v>
      </c>
      <c r="H146" s="84">
        <v>0</v>
      </c>
      <c r="I146" s="37">
        <v>49</v>
      </c>
      <c r="J146" s="17" t="s">
        <v>156</v>
      </c>
      <c r="K146" s="17" t="s">
        <v>23</v>
      </c>
      <c r="L146" s="42">
        <v>2500</v>
      </c>
      <c r="M146" s="17" t="s">
        <v>23</v>
      </c>
      <c r="N146" s="42">
        <v>3000</v>
      </c>
      <c r="O146" s="37">
        <v>500</v>
      </c>
    </row>
    <row r="147" spans="1:16" x14ac:dyDescent="0.2">
      <c r="A147" s="141" t="s">
        <v>157</v>
      </c>
      <c r="B147" s="134"/>
      <c r="C147" s="45">
        <v>3</v>
      </c>
      <c r="D147" s="46" t="s">
        <v>23</v>
      </c>
      <c r="E147" s="84">
        <v>1497</v>
      </c>
      <c r="F147" s="84">
        <v>1497</v>
      </c>
      <c r="G147" s="84">
        <v>0</v>
      </c>
      <c r="H147" s="84">
        <v>1000</v>
      </c>
      <c r="I147" s="37"/>
      <c r="J147" s="17"/>
      <c r="K147" s="17"/>
      <c r="L147" s="42"/>
      <c r="M147" s="17"/>
      <c r="N147" s="42"/>
      <c r="O147" s="37"/>
    </row>
    <row r="148" spans="1:16" x14ac:dyDescent="0.2">
      <c r="A148" s="56"/>
      <c r="B148" s="57"/>
      <c r="C148" s="11"/>
      <c r="D148" s="35"/>
      <c r="E148" s="36"/>
      <c r="F148" s="36"/>
      <c r="G148" s="36"/>
      <c r="H148" s="36"/>
      <c r="I148" s="37"/>
      <c r="J148" s="17"/>
      <c r="K148" s="17"/>
      <c r="L148" s="42"/>
      <c r="M148" s="17"/>
      <c r="N148" s="42"/>
      <c r="O148" s="37"/>
    </row>
    <row r="149" spans="1:16" x14ac:dyDescent="0.2">
      <c r="A149" s="166"/>
      <c r="B149" s="167"/>
      <c r="C149" s="60"/>
      <c r="D149" s="61" t="s">
        <v>32</v>
      </c>
      <c r="E149" s="62">
        <f>SUM(E146:E147)</f>
        <v>6527</v>
      </c>
      <c r="F149" s="62">
        <f>SUM(F146:F147)</f>
        <v>3997</v>
      </c>
      <c r="G149" s="62">
        <f>SUM(G146:G147)</f>
        <v>0</v>
      </c>
      <c r="H149" s="62">
        <f>SUM(H146:H147)</f>
        <v>1000</v>
      </c>
      <c r="I149" s="113"/>
      <c r="J149" s="65"/>
      <c r="K149" s="65" t="s">
        <v>33</v>
      </c>
      <c r="L149" s="66">
        <v>3300</v>
      </c>
      <c r="M149" s="65" t="s">
        <v>33</v>
      </c>
      <c r="N149" s="66">
        <v>3837</v>
      </c>
      <c r="O149" s="119">
        <v>537</v>
      </c>
      <c r="P149" s="114">
        <v>0</v>
      </c>
    </row>
    <row r="150" spans="1:16" x14ac:dyDescent="0.2">
      <c r="A150" s="18" t="s">
        <v>158</v>
      </c>
      <c r="B150" s="24"/>
      <c r="C150" s="11"/>
      <c r="D150" s="35"/>
      <c r="E150" s="36"/>
      <c r="F150" s="36"/>
      <c r="G150" s="36"/>
      <c r="H150" s="36"/>
      <c r="I150" s="37">
        <v>51</v>
      </c>
      <c r="J150" s="18" t="s">
        <v>158</v>
      </c>
    </row>
    <row r="151" spans="1:16" x14ac:dyDescent="0.2">
      <c r="A151" s="38"/>
      <c r="B151" s="39"/>
      <c r="C151" s="40"/>
      <c r="D151" s="35"/>
      <c r="E151" s="36"/>
      <c r="F151" s="36"/>
      <c r="G151" s="36"/>
      <c r="H151" s="36"/>
      <c r="I151" s="37">
        <v>52</v>
      </c>
      <c r="J151" s="17" t="s">
        <v>159</v>
      </c>
      <c r="K151" s="17" t="s">
        <v>23</v>
      </c>
      <c r="L151" s="42">
        <v>1100</v>
      </c>
      <c r="M151" s="17" t="s">
        <v>23</v>
      </c>
      <c r="N151" s="42">
        <v>1100</v>
      </c>
      <c r="O151" s="37">
        <v>0</v>
      </c>
    </row>
    <row r="152" spans="1:16" x14ac:dyDescent="0.2">
      <c r="A152" s="141" t="s">
        <v>160</v>
      </c>
      <c r="B152" s="134"/>
      <c r="C152" s="45">
        <v>1</v>
      </c>
      <c r="D152" s="46" t="s">
        <v>23</v>
      </c>
      <c r="E152" s="84">
        <v>4450</v>
      </c>
      <c r="F152" s="84">
        <v>4450</v>
      </c>
      <c r="G152" s="84">
        <v>4450</v>
      </c>
      <c r="H152" s="84">
        <v>4450</v>
      </c>
      <c r="I152" s="37">
        <v>53</v>
      </c>
      <c r="J152" s="17" t="s">
        <v>161</v>
      </c>
      <c r="K152" s="17" t="s">
        <v>23</v>
      </c>
      <c r="L152" s="42">
        <v>3000</v>
      </c>
      <c r="M152" s="17" t="s">
        <v>23</v>
      </c>
      <c r="N152" s="42">
        <v>3000</v>
      </c>
      <c r="O152" s="37">
        <v>0</v>
      </c>
    </row>
    <row r="153" spans="1:16" x14ac:dyDescent="0.2">
      <c r="A153" s="141" t="s">
        <v>162</v>
      </c>
      <c r="B153" s="134"/>
      <c r="C153" s="45">
        <v>2</v>
      </c>
      <c r="D153" s="46" t="s">
        <v>23</v>
      </c>
      <c r="E153" s="84">
        <v>2157</v>
      </c>
      <c r="F153" s="84">
        <v>2157</v>
      </c>
      <c r="G153" s="84">
        <v>0</v>
      </c>
      <c r="H153" s="84">
        <v>2157</v>
      </c>
      <c r="I153" s="37">
        <v>54</v>
      </c>
      <c r="J153" s="17" t="s">
        <v>163</v>
      </c>
      <c r="K153" s="17" t="s">
        <v>23</v>
      </c>
      <c r="L153" s="42">
        <v>2000</v>
      </c>
      <c r="M153" s="17" t="s">
        <v>23</v>
      </c>
      <c r="N153" s="42">
        <v>2000</v>
      </c>
      <c r="O153" s="37">
        <v>0</v>
      </c>
    </row>
    <row r="154" spans="1:16" x14ac:dyDescent="0.2">
      <c r="A154" s="141" t="s">
        <v>164</v>
      </c>
      <c r="B154" s="134"/>
      <c r="C154" s="45">
        <v>3</v>
      </c>
      <c r="D154" s="46" t="s">
        <v>23</v>
      </c>
      <c r="E154" s="84">
        <v>4143</v>
      </c>
      <c r="F154" s="84">
        <v>4143</v>
      </c>
      <c r="G154" s="84">
        <v>0</v>
      </c>
      <c r="H154" s="84">
        <v>4143</v>
      </c>
      <c r="I154" s="37">
        <v>55</v>
      </c>
      <c r="J154" s="17" t="s">
        <v>165</v>
      </c>
      <c r="K154" s="17" t="s">
        <v>23</v>
      </c>
      <c r="L154" s="42">
        <v>13000</v>
      </c>
      <c r="M154" s="17" t="s">
        <v>23</v>
      </c>
      <c r="N154" s="42">
        <v>13000</v>
      </c>
      <c r="O154" s="37">
        <v>0</v>
      </c>
    </row>
    <row r="155" spans="1:16" x14ac:dyDescent="0.2">
      <c r="A155" s="141" t="s">
        <v>166</v>
      </c>
      <c r="B155" s="134"/>
      <c r="C155" s="45">
        <v>4</v>
      </c>
      <c r="D155" s="46" t="s">
        <v>23</v>
      </c>
      <c r="E155" s="84">
        <v>2126</v>
      </c>
      <c r="F155" s="84">
        <v>2126</v>
      </c>
      <c r="G155" s="84">
        <v>0</v>
      </c>
      <c r="H155" s="84">
        <v>2126</v>
      </c>
      <c r="I155" s="37"/>
      <c r="J155" s="17"/>
      <c r="K155" s="17"/>
      <c r="L155" s="42"/>
      <c r="M155" s="17"/>
      <c r="N155" s="42"/>
      <c r="O155" s="37"/>
    </row>
    <row r="156" spans="1:16" x14ac:dyDescent="0.2">
      <c r="A156" s="141" t="s">
        <v>167</v>
      </c>
      <c r="B156" s="134"/>
      <c r="C156" s="45">
        <v>5</v>
      </c>
      <c r="D156" s="46" t="s">
        <v>23</v>
      </c>
      <c r="E156" s="84">
        <v>10507</v>
      </c>
      <c r="F156" s="84">
        <v>10507</v>
      </c>
      <c r="G156" s="84">
        <v>0</v>
      </c>
      <c r="H156" s="84">
        <v>0</v>
      </c>
      <c r="I156" s="37"/>
      <c r="J156" s="17"/>
      <c r="K156" s="17"/>
      <c r="L156" s="42"/>
      <c r="M156" s="17"/>
      <c r="N156" s="42"/>
      <c r="O156" s="37"/>
    </row>
    <row r="157" spans="1:16" x14ac:dyDescent="0.2">
      <c r="A157" s="141" t="s">
        <v>168</v>
      </c>
      <c r="B157" s="134"/>
      <c r="C157" s="45">
        <v>6</v>
      </c>
      <c r="D157" s="46" t="s">
        <v>23</v>
      </c>
      <c r="E157" s="84">
        <v>2195</v>
      </c>
      <c r="F157" s="84">
        <v>2195</v>
      </c>
      <c r="G157" s="84">
        <v>0</v>
      </c>
      <c r="H157" s="84">
        <v>0</v>
      </c>
      <c r="I157" s="37"/>
      <c r="J157" s="17"/>
      <c r="K157" s="17"/>
      <c r="L157" s="42"/>
      <c r="M157" s="17"/>
      <c r="N157" s="42"/>
      <c r="O157" s="37"/>
    </row>
    <row r="158" spans="1:16" x14ac:dyDescent="0.2">
      <c r="A158" s="56"/>
      <c r="B158" s="57"/>
      <c r="C158" s="11"/>
      <c r="D158" s="35"/>
      <c r="E158" s="36"/>
      <c r="F158" s="36"/>
      <c r="G158" s="36"/>
      <c r="H158" s="36"/>
      <c r="I158" s="37"/>
      <c r="J158" s="17"/>
      <c r="K158" s="17"/>
      <c r="L158" s="42"/>
      <c r="M158" s="17"/>
      <c r="N158" s="42"/>
      <c r="O158" s="37"/>
    </row>
    <row r="159" spans="1:16" x14ac:dyDescent="0.2">
      <c r="A159" s="58"/>
      <c r="B159" s="59"/>
      <c r="C159" s="60"/>
      <c r="D159" s="61" t="s">
        <v>32</v>
      </c>
      <c r="E159" s="62">
        <f>SUM(E152:E158)</f>
        <v>25578</v>
      </c>
      <c r="F159" s="62">
        <f>SUM(F152:F158)</f>
        <v>25578</v>
      </c>
      <c r="G159" s="62">
        <f>SUM(G152:G158)</f>
        <v>4450</v>
      </c>
      <c r="H159" s="62">
        <f>SUM(H152:H158)</f>
        <v>12876</v>
      </c>
      <c r="I159" s="113"/>
      <c r="J159" s="65"/>
      <c r="K159" s="65" t="s">
        <v>33</v>
      </c>
      <c r="L159" s="66">
        <v>19100</v>
      </c>
      <c r="M159" s="65" t="s">
        <v>33</v>
      </c>
      <c r="N159" s="66">
        <v>19100</v>
      </c>
      <c r="O159" s="119">
        <v>0</v>
      </c>
      <c r="P159" s="170"/>
    </row>
    <row r="160" spans="1:16" x14ac:dyDescent="0.2">
      <c r="A160" s="18" t="s">
        <v>169</v>
      </c>
      <c r="B160" s="24"/>
      <c r="C160" s="11"/>
      <c r="D160" s="35"/>
      <c r="E160" s="36"/>
      <c r="F160" s="36"/>
      <c r="G160" s="36"/>
      <c r="H160" s="36"/>
      <c r="I160" s="37">
        <v>56</v>
      </c>
      <c r="J160" s="17" t="s">
        <v>170</v>
      </c>
    </row>
    <row r="161" spans="1:15" x14ac:dyDescent="0.2">
      <c r="A161" s="38"/>
      <c r="B161" s="39"/>
      <c r="C161" s="40"/>
      <c r="D161" s="35"/>
      <c r="E161" s="36"/>
      <c r="F161" s="36"/>
      <c r="G161" s="36"/>
      <c r="H161" s="36"/>
      <c r="I161" s="37">
        <v>58</v>
      </c>
      <c r="J161" s="17" t="s">
        <v>171</v>
      </c>
      <c r="M161" s="17" t="s">
        <v>23</v>
      </c>
      <c r="N161" s="42">
        <v>1000</v>
      </c>
      <c r="O161" s="42">
        <v>1000</v>
      </c>
    </row>
    <row r="162" spans="1:15" x14ac:dyDescent="0.2">
      <c r="A162" s="18" t="s">
        <v>172</v>
      </c>
      <c r="B162" s="57"/>
      <c r="C162" s="11"/>
      <c r="D162" s="35"/>
      <c r="E162" s="36"/>
      <c r="F162" s="36"/>
      <c r="G162" s="36"/>
      <c r="H162" s="36"/>
      <c r="I162" s="37">
        <v>59</v>
      </c>
      <c r="J162" s="17" t="s">
        <v>173</v>
      </c>
      <c r="M162" s="17" t="s">
        <v>23</v>
      </c>
      <c r="N162" s="42">
        <v>2200</v>
      </c>
      <c r="O162" s="42">
        <v>2200</v>
      </c>
    </row>
    <row r="163" spans="1:15" x14ac:dyDescent="0.2">
      <c r="A163" s="141"/>
      <c r="B163" s="134" t="s">
        <v>174</v>
      </c>
      <c r="C163" s="45"/>
      <c r="D163" s="46" t="s">
        <v>23</v>
      </c>
      <c r="E163" s="84"/>
      <c r="F163" s="84">
        <v>0</v>
      </c>
      <c r="G163" s="84">
        <v>9900</v>
      </c>
      <c r="H163" s="84">
        <v>0</v>
      </c>
      <c r="I163" s="37">
        <v>61</v>
      </c>
      <c r="J163" s="17" t="s">
        <v>175</v>
      </c>
      <c r="M163" s="17" t="s">
        <v>23</v>
      </c>
      <c r="N163" s="42">
        <v>1500</v>
      </c>
      <c r="O163" s="42">
        <v>1500</v>
      </c>
    </row>
    <row r="164" spans="1:15" x14ac:dyDescent="0.2">
      <c r="A164" s="48"/>
      <c r="B164" s="83" t="s">
        <v>176</v>
      </c>
      <c r="C164" s="50"/>
      <c r="D164" s="46" t="s">
        <v>23</v>
      </c>
      <c r="E164" s="84"/>
      <c r="F164" s="84">
        <v>0</v>
      </c>
      <c r="G164" s="84">
        <v>6600</v>
      </c>
      <c r="H164" s="84">
        <v>0</v>
      </c>
      <c r="I164" s="37">
        <v>63</v>
      </c>
      <c r="J164" s="17" t="s">
        <v>177</v>
      </c>
      <c r="K164" s="17" t="s">
        <v>23</v>
      </c>
      <c r="L164" s="42">
        <v>7390</v>
      </c>
      <c r="M164" s="17" t="s">
        <v>23</v>
      </c>
      <c r="N164" s="42">
        <v>7390</v>
      </c>
      <c r="O164" s="37">
        <v>0</v>
      </c>
    </row>
    <row r="165" spans="1:15" x14ac:dyDescent="0.2">
      <c r="A165" s="141"/>
      <c r="B165" s="134" t="s">
        <v>178</v>
      </c>
      <c r="C165" s="45"/>
      <c r="D165" s="46" t="s">
        <v>23</v>
      </c>
      <c r="E165" s="84"/>
      <c r="F165" s="84">
        <v>0</v>
      </c>
      <c r="G165" s="84">
        <v>6000</v>
      </c>
      <c r="H165" s="84">
        <v>0</v>
      </c>
      <c r="J165" s="17"/>
      <c r="L165" s="17"/>
      <c r="M165" s="17"/>
      <c r="N165" s="17"/>
      <c r="O165" s="17"/>
    </row>
    <row r="166" spans="1:15" x14ac:dyDescent="0.2">
      <c r="A166" s="56"/>
      <c r="B166" s="57"/>
      <c r="C166" s="11"/>
      <c r="D166" s="35"/>
      <c r="E166" s="36"/>
      <c r="F166" s="36"/>
      <c r="G166" s="36"/>
      <c r="H166" s="36"/>
      <c r="I166" s="118"/>
      <c r="J166" s="65"/>
      <c r="K166" s="65" t="s">
        <v>33</v>
      </c>
      <c r="L166" s="66">
        <v>7390</v>
      </c>
      <c r="M166" s="65" t="s">
        <v>33</v>
      </c>
      <c r="N166" s="66">
        <v>12090</v>
      </c>
      <c r="O166" s="68">
        <v>4700</v>
      </c>
    </row>
    <row r="167" spans="1:15" x14ac:dyDescent="0.2">
      <c r="A167" s="58"/>
      <c r="B167" s="59"/>
      <c r="C167" s="60"/>
      <c r="D167" s="61" t="s">
        <v>32</v>
      </c>
      <c r="E167" s="62">
        <f>SUM(E162:E166)</f>
        <v>0</v>
      </c>
      <c r="F167" s="62">
        <f>SUM(F162:F166)</f>
        <v>0</v>
      </c>
      <c r="G167" s="62">
        <f>SUM(G162:G166)</f>
        <v>22500</v>
      </c>
      <c r="H167" s="62">
        <f>SUM(H162:H166)</f>
        <v>0</v>
      </c>
      <c r="I167" s="37">
        <v>64</v>
      </c>
      <c r="J167" s="17" t="s">
        <v>179</v>
      </c>
    </row>
    <row r="168" spans="1:15" x14ac:dyDescent="0.2">
      <c r="A168" s="18" t="s">
        <v>180</v>
      </c>
      <c r="B168" s="24"/>
      <c r="C168" s="11"/>
      <c r="D168" s="35"/>
      <c r="E168" s="36"/>
      <c r="F168" s="36"/>
      <c r="G168" s="36"/>
      <c r="H168" s="36"/>
      <c r="I168" s="37">
        <v>65</v>
      </c>
      <c r="J168" s="17" t="s">
        <v>181</v>
      </c>
      <c r="L168" s="17" t="s">
        <v>182</v>
      </c>
      <c r="M168" s="42">
        <v>25000</v>
      </c>
      <c r="N168" s="17" t="s">
        <v>182</v>
      </c>
      <c r="O168" s="42">
        <v>25000</v>
      </c>
    </row>
    <row r="169" spans="1:15" x14ac:dyDescent="0.2">
      <c r="A169" s="120"/>
      <c r="B169" s="121"/>
      <c r="C169" s="122"/>
      <c r="D169" s="123"/>
      <c r="E169" s="20"/>
      <c r="F169" s="20"/>
      <c r="G169" s="20"/>
      <c r="H169" s="20"/>
      <c r="I169" s="37">
        <v>66</v>
      </c>
      <c r="J169" s="7" t="s">
        <v>183</v>
      </c>
      <c r="L169" s="17" t="s">
        <v>182</v>
      </c>
      <c r="M169" s="42">
        <v>80000</v>
      </c>
      <c r="N169" s="17" t="s">
        <v>182</v>
      </c>
      <c r="O169" s="42">
        <v>80000</v>
      </c>
    </row>
    <row r="170" spans="1:15" x14ac:dyDescent="0.2">
      <c r="A170" s="171" t="s">
        <v>184</v>
      </c>
      <c r="B170" s="172"/>
      <c r="C170" s="173">
        <v>9</v>
      </c>
      <c r="D170" s="128" t="s">
        <v>185</v>
      </c>
      <c r="E170" s="129">
        <v>100000</v>
      </c>
      <c r="F170" s="129">
        <v>0</v>
      </c>
      <c r="G170" s="129">
        <f>G171+G173+G174+G172</f>
        <v>90721</v>
      </c>
      <c r="H170" s="129">
        <f>H171+H173+H174</f>
        <v>65800</v>
      </c>
      <c r="I170" s="37">
        <v>67</v>
      </c>
      <c r="J170" s="17" t="s">
        <v>186</v>
      </c>
      <c r="L170" s="17" t="s">
        <v>23</v>
      </c>
      <c r="M170" s="42">
        <v>1000</v>
      </c>
      <c r="N170" s="17" t="s">
        <v>23</v>
      </c>
      <c r="O170" s="42">
        <v>1000</v>
      </c>
    </row>
    <row r="171" spans="1:15" x14ac:dyDescent="0.2">
      <c r="A171" s="120"/>
      <c r="B171" s="121" t="s">
        <v>187</v>
      </c>
      <c r="C171" s="122"/>
      <c r="D171" s="46"/>
      <c r="E171" s="84"/>
      <c r="F171" s="84">
        <v>0</v>
      </c>
      <c r="G171" s="84">
        <v>62121</v>
      </c>
      <c r="H171" s="84">
        <v>60000</v>
      </c>
      <c r="I171" s="37">
        <v>68</v>
      </c>
      <c r="J171" s="17" t="s">
        <v>188</v>
      </c>
      <c r="L171" s="17" t="s">
        <v>23</v>
      </c>
      <c r="M171" s="42">
        <v>2000</v>
      </c>
      <c r="N171" s="17" t="s">
        <v>23</v>
      </c>
      <c r="O171" s="42">
        <v>2000</v>
      </c>
    </row>
    <row r="172" spans="1:15" x14ac:dyDescent="0.2">
      <c r="A172" s="174"/>
      <c r="B172" s="175" t="s">
        <v>189</v>
      </c>
      <c r="C172" s="175"/>
      <c r="D172" s="46"/>
      <c r="E172" s="84"/>
      <c r="F172" s="84">
        <v>0</v>
      </c>
      <c r="G172" s="84">
        <v>9000</v>
      </c>
      <c r="H172" s="84">
        <v>0</v>
      </c>
      <c r="I172" s="37">
        <v>69</v>
      </c>
      <c r="J172" s="17" t="s">
        <v>190</v>
      </c>
      <c r="L172" s="17" t="s">
        <v>23</v>
      </c>
      <c r="M172" s="42">
        <v>3000</v>
      </c>
      <c r="N172" s="17" t="s">
        <v>23</v>
      </c>
      <c r="O172" s="42">
        <v>3000</v>
      </c>
    </row>
    <row r="173" spans="1:15" x14ac:dyDescent="0.2">
      <c r="A173" s="174"/>
      <c r="B173" s="175" t="s">
        <v>191</v>
      </c>
      <c r="C173" s="175"/>
      <c r="D173" s="46"/>
      <c r="E173" s="84"/>
      <c r="F173" s="84">
        <v>0</v>
      </c>
      <c r="G173" s="84">
        <v>13500</v>
      </c>
      <c r="H173" s="84">
        <v>0</v>
      </c>
      <c r="I173" s="37">
        <v>70</v>
      </c>
      <c r="J173" s="17" t="s">
        <v>192</v>
      </c>
      <c r="L173" s="17" t="s">
        <v>23</v>
      </c>
      <c r="M173" s="42">
        <v>3000</v>
      </c>
      <c r="N173" s="17" t="s">
        <v>23</v>
      </c>
      <c r="O173" s="42">
        <v>3000</v>
      </c>
    </row>
    <row r="174" spans="1:15" x14ac:dyDescent="0.2">
      <c r="A174" s="174"/>
      <c r="B174" s="175" t="s">
        <v>193</v>
      </c>
      <c r="C174" s="175"/>
      <c r="D174" s="46"/>
      <c r="E174" s="84"/>
      <c r="F174" s="84">
        <v>0</v>
      </c>
      <c r="G174" s="84">
        <v>6100</v>
      </c>
      <c r="H174" s="84">
        <v>5800</v>
      </c>
      <c r="I174" s="37">
        <v>71</v>
      </c>
      <c r="J174" s="17" t="s">
        <v>194</v>
      </c>
      <c r="L174" s="17" t="s">
        <v>23</v>
      </c>
      <c r="M174" s="42">
        <v>8000</v>
      </c>
      <c r="N174" s="17" t="s">
        <v>23</v>
      </c>
      <c r="O174" s="42">
        <v>8000</v>
      </c>
    </row>
    <row r="175" spans="1:15" x14ac:dyDescent="0.2">
      <c r="A175" s="174" t="s">
        <v>195</v>
      </c>
      <c r="B175" s="175"/>
      <c r="C175" s="175"/>
      <c r="D175" s="46" t="s">
        <v>185</v>
      </c>
      <c r="E175" s="84"/>
      <c r="F175" s="84">
        <v>0</v>
      </c>
      <c r="G175" s="84">
        <v>0</v>
      </c>
      <c r="H175" s="84">
        <v>15000</v>
      </c>
      <c r="I175" s="37">
        <v>72</v>
      </c>
      <c r="J175" s="17" t="s">
        <v>196</v>
      </c>
      <c r="N175" s="17" t="s">
        <v>23</v>
      </c>
      <c r="O175" s="42">
        <v>2000</v>
      </c>
    </row>
    <row r="176" spans="1:15" x14ac:dyDescent="0.2">
      <c r="A176" s="141" t="s">
        <v>197</v>
      </c>
      <c r="B176" s="134"/>
      <c r="C176" s="45">
        <v>2</v>
      </c>
      <c r="D176" s="46" t="s">
        <v>23</v>
      </c>
      <c r="E176" s="84">
        <v>12968</v>
      </c>
      <c r="F176" s="84">
        <v>12968</v>
      </c>
      <c r="G176" s="84">
        <v>0</v>
      </c>
      <c r="H176" s="84">
        <v>0</v>
      </c>
      <c r="I176" s="37">
        <v>74</v>
      </c>
      <c r="J176" s="17" t="s">
        <v>198</v>
      </c>
      <c r="L176" s="17" t="s">
        <v>199</v>
      </c>
      <c r="M176" s="42">
        <v>110000</v>
      </c>
      <c r="N176" s="17" t="s">
        <v>199</v>
      </c>
      <c r="O176" s="42">
        <v>50000</v>
      </c>
    </row>
    <row r="177" spans="1:15" x14ac:dyDescent="0.2">
      <c r="A177" s="143" t="s">
        <v>200</v>
      </c>
      <c r="B177" s="144"/>
      <c r="C177" s="159">
        <v>10</v>
      </c>
      <c r="D177" s="146" t="s">
        <v>61</v>
      </c>
      <c r="E177" s="160">
        <v>9000</v>
      </c>
      <c r="F177" s="160">
        <v>9000</v>
      </c>
      <c r="G177" s="160">
        <v>0</v>
      </c>
      <c r="H177" s="160">
        <v>0</v>
      </c>
      <c r="I177" s="37">
        <v>75</v>
      </c>
      <c r="J177" s="17" t="s">
        <v>201</v>
      </c>
      <c r="L177" s="17" t="s">
        <v>199</v>
      </c>
      <c r="M177" s="42">
        <v>2400</v>
      </c>
      <c r="N177" s="17" t="s">
        <v>199</v>
      </c>
      <c r="O177" s="42">
        <v>2400</v>
      </c>
    </row>
    <row r="178" spans="1:15" x14ac:dyDescent="0.2">
      <c r="A178" s="174" t="s">
        <v>202</v>
      </c>
      <c r="B178" s="175"/>
      <c r="C178" s="175"/>
      <c r="D178" s="46" t="s">
        <v>23</v>
      </c>
      <c r="E178" s="84"/>
      <c r="F178" s="84">
        <v>0</v>
      </c>
      <c r="G178" s="84">
        <v>6000</v>
      </c>
      <c r="H178" s="84">
        <v>5000</v>
      </c>
      <c r="I178" s="37">
        <v>76</v>
      </c>
      <c r="J178" s="17" t="s">
        <v>203</v>
      </c>
      <c r="L178" s="17" t="s">
        <v>199</v>
      </c>
      <c r="M178" s="42">
        <v>2172</v>
      </c>
      <c r="N178" s="17" t="s">
        <v>199</v>
      </c>
      <c r="O178" s="42">
        <v>2172</v>
      </c>
    </row>
    <row r="179" spans="1:15" x14ac:dyDescent="0.2">
      <c r="A179" s="141" t="s">
        <v>204</v>
      </c>
      <c r="B179" s="134"/>
      <c r="C179" s="45"/>
      <c r="D179" s="46" t="s">
        <v>23</v>
      </c>
      <c r="E179" s="176"/>
      <c r="F179" s="36">
        <v>0</v>
      </c>
      <c r="G179" s="36">
        <v>0</v>
      </c>
      <c r="H179" s="36">
        <v>1000</v>
      </c>
      <c r="I179" s="37">
        <v>77</v>
      </c>
      <c r="J179" s="17" t="s">
        <v>205</v>
      </c>
      <c r="L179" s="17" t="s">
        <v>199</v>
      </c>
      <c r="M179" s="42">
        <v>60000</v>
      </c>
      <c r="N179" s="17" t="s">
        <v>199</v>
      </c>
      <c r="O179" s="42">
        <v>60000</v>
      </c>
    </row>
    <row r="180" spans="1:15" x14ac:dyDescent="0.2">
      <c r="A180" s="171" t="s">
        <v>206</v>
      </c>
      <c r="B180" s="172"/>
      <c r="C180" s="173"/>
      <c r="D180" s="128"/>
      <c r="E180" s="129"/>
      <c r="F180" s="129"/>
      <c r="G180" s="129"/>
      <c r="H180" s="129"/>
      <c r="I180" s="37">
        <v>78</v>
      </c>
      <c r="J180" s="17" t="s">
        <v>207</v>
      </c>
      <c r="L180" s="17" t="s">
        <v>199</v>
      </c>
      <c r="M180" s="42">
        <v>10000</v>
      </c>
      <c r="N180" s="17" t="s">
        <v>199</v>
      </c>
      <c r="O180" s="42">
        <v>10000</v>
      </c>
    </row>
    <row r="181" spans="1:15" x14ac:dyDescent="0.2">
      <c r="A181" s="177" t="s">
        <v>208</v>
      </c>
      <c r="B181" s="178"/>
      <c r="C181" s="179"/>
      <c r="D181" s="180" t="s">
        <v>199</v>
      </c>
      <c r="E181" s="181"/>
      <c r="F181" s="181">
        <v>0</v>
      </c>
      <c r="G181" s="181">
        <v>145000</v>
      </c>
      <c r="H181" s="181">
        <v>0</v>
      </c>
      <c r="I181" s="37">
        <v>79</v>
      </c>
      <c r="J181" s="17" t="s">
        <v>209</v>
      </c>
      <c r="L181" s="17" t="s">
        <v>199</v>
      </c>
      <c r="M181" s="42">
        <v>1500</v>
      </c>
      <c r="N181" s="17" t="s">
        <v>199</v>
      </c>
      <c r="O181" s="42">
        <v>1500</v>
      </c>
    </row>
    <row r="182" spans="1:15" x14ac:dyDescent="0.2">
      <c r="A182" s="177" t="s">
        <v>210</v>
      </c>
      <c r="B182" s="178"/>
      <c r="C182" s="179"/>
      <c r="D182" s="180" t="s">
        <v>199</v>
      </c>
      <c r="E182" s="181"/>
      <c r="F182" s="181">
        <v>0</v>
      </c>
      <c r="G182" s="181">
        <v>75000</v>
      </c>
      <c r="H182" s="181">
        <v>0</v>
      </c>
      <c r="I182" s="37">
        <v>80</v>
      </c>
      <c r="J182" s="17" t="s">
        <v>211</v>
      </c>
      <c r="M182" s="42">
        <v>25000</v>
      </c>
      <c r="O182" s="42">
        <v>25000</v>
      </c>
    </row>
    <row r="183" spans="1:15" x14ac:dyDescent="0.2">
      <c r="A183" s="177" t="s">
        <v>212</v>
      </c>
      <c r="B183" s="178"/>
      <c r="C183" s="179">
        <v>5</v>
      </c>
      <c r="D183" s="180" t="s">
        <v>199</v>
      </c>
      <c r="E183" s="181">
        <v>40000</v>
      </c>
      <c r="F183" s="181">
        <v>40000</v>
      </c>
      <c r="G183" s="181">
        <v>30000</v>
      </c>
      <c r="H183" s="181">
        <v>0</v>
      </c>
      <c r="I183" s="37">
        <v>81</v>
      </c>
      <c r="J183" s="17" t="s">
        <v>213</v>
      </c>
      <c r="L183" s="17" t="s">
        <v>23</v>
      </c>
      <c r="M183" s="42">
        <v>10000</v>
      </c>
      <c r="N183" s="17" t="s">
        <v>23</v>
      </c>
      <c r="O183" s="42">
        <v>10000</v>
      </c>
    </row>
    <row r="184" spans="1:15" x14ac:dyDescent="0.2">
      <c r="A184" s="56" t="s">
        <v>214</v>
      </c>
      <c r="B184" s="57"/>
      <c r="C184" s="182"/>
      <c r="D184" s="35" t="s">
        <v>185</v>
      </c>
      <c r="E184" s="36"/>
      <c r="F184" s="36">
        <v>0</v>
      </c>
      <c r="G184" s="36">
        <v>0</v>
      </c>
      <c r="H184" s="36">
        <v>4000</v>
      </c>
      <c r="I184" s="37">
        <v>82</v>
      </c>
      <c r="J184" s="17" t="s">
        <v>215</v>
      </c>
      <c r="L184" s="17" t="s">
        <v>199</v>
      </c>
      <c r="M184" s="42">
        <v>15000</v>
      </c>
      <c r="N184" s="17" t="s">
        <v>199</v>
      </c>
      <c r="O184" s="42">
        <v>15000</v>
      </c>
    </row>
    <row r="185" spans="1:15" x14ac:dyDescent="0.2">
      <c r="A185" s="177" t="s">
        <v>214</v>
      </c>
      <c r="B185" s="178"/>
      <c r="C185" s="179"/>
      <c r="D185" s="180" t="s">
        <v>199</v>
      </c>
      <c r="E185" s="181"/>
      <c r="F185" s="181">
        <v>0</v>
      </c>
      <c r="G185" s="181">
        <v>0</v>
      </c>
      <c r="H185" s="181">
        <v>12800</v>
      </c>
      <c r="I185" s="37">
        <v>83</v>
      </c>
      <c r="J185" s="17" t="s">
        <v>216</v>
      </c>
      <c r="L185" s="17" t="s">
        <v>199</v>
      </c>
      <c r="M185" s="42">
        <v>12550</v>
      </c>
      <c r="N185" s="17" t="s">
        <v>199</v>
      </c>
      <c r="O185" s="42">
        <v>12550</v>
      </c>
    </row>
    <row r="186" spans="1:15" x14ac:dyDescent="0.2">
      <c r="A186" s="56" t="s">
        <v>217</v>
      </c>
      <c r="B186" s="57"/>
      <c r="C186" s="182"/>
      <c r="D186" s="35" t="s">
        <v>185</v>
      </c>
      <c r="E186" s="36"/>
      <c r="F186" s="36">
        <v>0</v>
      </c>
      <c r="G186" s="36">
        <v>0</v>
      </c>
      <c r="H186" s="36">
        <v>3000</v>
      </c>
      <c r="I186" s="37">
        <v>84</v>
      </c>
      <c r="J186" s="17" t="s">
        <v>218</v>
      </c>
      <c r="L186" s="17" t="s">
        <v>199</v>
      </c>
      <c r="M186" s="42">
        <v>4500</v>
      </c>
      <c r="N186" s="17" t="s">
        <v>199</v>
      </c>
      <c r="O186" s="42">
        <v>4500</v>
      </c>
    </row>
    <row r="187" spans="1:15" x14ac:dyDescent="0.2">
      <c r="A187" s="177" t="s">
        <v>217</v>
      </c>
      <c r="B187" s="178"/>
      <c r="C187" s="183"/>
      <c r="D187" s="180" t="s">
        <v>199</v>
      </c>
      <c r="E187" s="181"/>
      <c r="F187" s="181">
        <v>0</v>
      </c>
      <c r="G187" s="181">
        <v>0</v>
      </c>
      <c r="H187" s="181">
        <v>4500</v>
      </c>
      <c r="I187" s="37">
        <v>85</v>
      </c>
      <c r="J187" s="17" t="s">
        <v>219</v>
      </c>
      <c r="M187" s="42">
        <v>22100</v>
      </c>
      <c r="O187" s="42">
        <v>22100</v>
      </c>
    </row>
    <row r="188" spans="1:15" x14ac:dyDescent="0.2">
      <c r="A188" s="177" t="s">
        <v>220</v>
      </c>
      <c r="B188" s="178"/>
      <c r="C188" s="183"/>
      <c r="D188" s="180" t="s">
        <v>199</v>
      </c>
      <c r="E188" s="180" t="s">
        <v>199</v>
      </c>
      <c r="F188" s="181">
        <v>0</v>
      </c>
      <c r="G188" s="181">
        <v>0</v>
      </c>
      <c r="H188" s="181">
        <v>68900</v>
      </c>
      <c r="I188" s="37">
        <v>86</v>
      </c>
      <c r="J188" s="17" t="s">
        <v>213</v>
      </c>
      <c r="L188" s="17" t="s">
        <v>23</v>
      </c>
      <c r="M188" s="42">
        <v>1800</v>
      </c>
      <c r="N188" s="17" t="s">
        <v>23</v>
      </c>
      <c r="O188" s="42">
        <v>1800</v>
      </c>
    </row>
    <row r="189" spans="1:15" x14ac:dyDescent="0.2">
      <c r="A189" s="177" t="s">
        <v>221</v>
      </c>
      <c r="B189" s="178"/>
      <c r="C189" s="183"/>
      <c r="D189" s="180" t="s">
        <v>199</v>
      </c>
      <c r="E189" s="181"/>
      <c r="F189" s="181">
        <v>0</v>
      </c>
      <c r="G189" s="181">
        <v>0</v>
      </c>
      <c r="H189" s="181">
        <v>1200</v>
      </c>
      <c r="I189" s="37">
        <v>87</v>
      </c>
      <c r="J189" s="17" t="s">
        <v>215</v>
      </c>
      <c r="L189" s="17" t="s">
        <v>199</v>
      </c>
      <c r="M189" s="42">
        <v>20300</v>
      </c>
      <c r="N189" s="17" t="s">
        <v>199</v>
      </c>
      <c r="O189" s="42">
        <v>20300</v>
      </c>
    </row>
    <row r="190" spans="1:15" x14ac:dyDescent="0.2">
      <c r="A190" s="177" t="s">
        <v>222</v>
      </c>
      <c r="B190" s="178"/>
      <c r="C190" s="11"/>
      <c r="D190" s="180" t="s">
        <v>199</v>
      </c>
      <c r="E190" s="181"/>
      <c r="F190" s="181">
        <v>0</v>
      </c>
      <c r="G190" s="181">
        <v>10500</v>
      </c>
      <c r="H190" s="181">
        <v>10500</v>
      </c>
      <c r="I190" s="37">
        <v>88</v>
      </c>
      <c r="J190" s="17" t="s">
        <v>223</v>
      </c>
      <c r="L190" s="17" t="s">
        <v>199</v>
      </c>
      <c r="M190" s="42">
        <v>45000</v>
      </c>
      <c r="N190" s="17" t="s">
        <v>199</v>
      </c>
      <c r="O190" s="42">
        <v>45000</v>
      </c>
    </row>
    <row r="191" spans="1:15" x14ac:dyDescent="0.2">
      <c r="A191" s="177" t="s">
        <v>224</v>
      </c>
      <c r="B191" s="178"/>
      <c r="C191" s="11"/>
      <c r="D191" s="180" t="s">
        <v>199</v>
      </c>
      <c r="E191" s="181"/>
      <c r="F191" s="181">
        <v>0</v>
      </c>
      <c r="G191" s="181">
        <v>0</v>
      </c>
      <c r="H191" s="181">
        <v>68500</v>
      </c>
      <c r="I191" s="37">
        <v>89</v>
      </c>
      <c r="J191" s="17" t="s">
        <v>225</v>
      </c>
      <c r="L191" s="17" t="s">
        <v>199</v>
      </c>
      <c r="M191" s="42">
        <v>4500</v>
      </c>
      <c r="N191" s="17" t="s">
        <v>199</v>
      </c>
      <c r="O191" s="42">
        <v>4500</v>
      </c>
    </row>
    <row r="192" spans="1:15" x14ac:dyDescent="0.2">
      <c r="A192" s="177" t="s">
        <v>226</v>
      </c>
      <c r="B192" s="178"/>
      <c r="C192" s="11"/>
      <c r="D192" s="180" t="s">
        <v>199</v>
      </c>
      <c r="E192" s="181"/>
      <c r="F192" s="181">
        <v>0</v>
      </c>
      <c r="G192" s="181">
        <v>0</v>
      </c>
      <c r="H192" s="181">
        <v>37200</v>
      </c>
      <c r="I192" s="37">
        <v>90</v>
      </c>
      <c r="J192" s="17" t="s">
        <v>227</v>
      </c>
      <c r="N192" s="17" t="s">
        <v>199</v>
      </c>
      <c r="O192" s="42">
        <v>62000</v>
      </c>
    </row>
    <row r="193" spans="1:16" x14ac:dyDescent="0.2">
      <c r="A193" s="184" t="s">
        <v>228</v>
      </c>
      <c r="B193" s="185"/>
      <c r="C193" s="186"/>
      <c r="D193" s="187" t="s">
        <v>229</v>
      </c>
      <c r="E193" s="188"/>
      <c r="F193" s="188">
        <v>0</v>
      </c>
      <c r="G193" s="188">
        <v>0</v>
      </c>
      <c r="H193" s="188">
        <v>2078</v>
      </c>
      <c r="I193" s="37">
        <v>91</v>
      </c>
      <c r="J193" s="17" t="s">
        <v>230</v>
      </c>
      <c r="L193" s="17" t="s">
        <v>199</v>
      </c>
      <c r="M193" s="42">
        <v>38000</v>
      </c>
      <c r="N193" s="17" t="s">
        <v>199</v>
      </c>
      <c r="O193" s="42">
        <v>38000</v>
      </c>
    </row>
    <row r="194" spans="1:16" x14ac:dyDescent="0.2">
      <c r="A194" s="18" t="s">
        <v>231</v>
      </c>
      <c r="B194" s="57"/>
      <c r="C194" s="11"/>
      <c r="D194" s="35"/>
      <c r="E194" s="36"/>
      <c r="F194" s="36"/>
      <c r="G194" s="36"/>
      <c r="H194" s="36"/>
      <c r="I194" s="37">
        <v>92</v>
      </c>
      <c r="J194" s="17" t="s">
        <v>232</v>
      </c>
      <c r="M194" s="42">
        <v>25600</v>
      </c>
      <c r="O194" s="42">
        <v>25600</v>
      </c>
    </row>
    <row r="195" spans="1:16" x14ac:dyDescent="0.2">
      <c r="A195" s="177"/>
      <c r="B195" s="178" t="s">
        <v>189</v>
      </c>
      <c r="C195" s="183"/>
      <c r="D195" s="180" t="s">
        <v>199</v>
      </c>
      <c r="E195" s="181"/>
      <c r="F195" s="181">
        <v>0</v>
      </c>
      <c r="G195" s="181">
        <v>0</v>
      </c>
      <c r="H195" s="181">
        <v>9000</v>
      </c>
      <c r="I195" s="37">
        <v>93</v>
      </c>
      <c r="J195" s="17" t="s">
        <v>213</v>
      </c>
      <c r="L195" s="17" t="s">
        <v>23</v>
      </c>
      <c r="M195" s="42">
        <v>6000</v>
      </c>
      <c r="N195" s="17" t="s">
        <v>23</v>
      </c>
      <c r="O195" s="42">
        <v>6000</v>
      </c>
    </row>
    <row r="196" spans="1:16" x14ac:dyDescent="0.2">
      <c r="A196" s="171"/>
      <c r="B196" s="175" t="s">
        <v>233</v>
      </c>
      <c r="C196" s="175"/>
      <c r="D196" s="46" t="s">
        <v>185</v>
      </c>
      <c r="E196" s="84"/>
      <c r="F196" s="84">
        <v>0</v>
      </c>
      <c r="G196" s="84">
        <v>5360</v>
      </c>
      <c r="H196" s="84">
        <v>4860</v>
      </c>
      <c r="I196" s="37">
        <v>94</v>
      </c>
      <c r="J196" s="17" t="s">
        <v>215</v>
      </c>
      <c r="L196" s="17" t="s">
        <v>199</v>
      </c>
      <c r="M196" s="42">
        <v>19600</v>
      </c>
      <c r="N196" s="17" t="s">
        <v>199</v>
      </c>
      <c r="O196" s="42">
        <v>19600</v>
      </c>
    </row>
    <row r="197" spans="1:16" x14ac:dyDescent="0.2">
      <c r="A197" s="177"/>
      <c r="B197" s="178" t="s">
        <v>233</v>
      </c>
      <c r="C197" s="11"/>
      <c r="D197" s="180" t="s">
        <v>199</v>
      </c>
      <c r="E197" s="181"/>
      <c r="F197" s="181">
        <v>0</v>
      </c>
      <c r="G197" s="181">
        <v>5360</v>
      </c>
      <c r="H197" s="181">
        <v>4860</v>
      </c>
      <c r="I197" s="37">
        <v>95</v>
      </c>
      <c r="J197" s="17" t="s">
        <v>234</v>
      </c>
      <c r="L197" s="17" t="s">
        <v>199</v>
      </c>
      <c r="M197" s="42">
        <v>3000</v>
      </c>
      <c r="N197" s="17" t="s">
        <v>199</v>
      </c>
      <c r="O197" s="42">
        <v>3000</v>
      </c>
    </row>
    <row r="198" spans="1:16" x14ac:dyDescent="0.2">
      <c r="A198" s="177"/>
      <c r="B198" s="178" t="s">
        <v>235</v>
      </c>
      <c r="C198" s="11"/>
      <c r="D198" s="180" t="s">
        <v>199</v>
      </c>
      <c r="E198" s="181"/>
      <c r="F198" s="181">
        <v>0</v>
      </c>
      <c r="G198" s="181">
        <v>0</v>
      </c>
      <c r="H198" s="181">
        <v>1660</v>
      </c>
      <c r="I198" s="37">
        <v>96</v>
      </c>
      <c r="J198" s="17" t="s">
        <v>236</v>
      </c>
      <c r="L198" s="17" t="s">
        <v>199</v>
      </c>
      <c r="M198" s="42">
        <v>50000</v>
      </c>
      <c r="N198" s="17" t="s">
        <v>199</v>
      </c>
      <c r="O198" s="42">
        <v>50000</v>
      </c>
    </row>
    <row r="199" spans="1:16" x14ac:dyDescent="0.2">
      <c r="A199" s="141"/>
      <c r="B199" s="134" t="s">
        <v>237</v>
      </c>
      <c r="C199" s="11"/>
      <c r="D199" s="46" t="s">
        <v>23</v>
      </c>
      <c r="E199" s="84"/>
      <c r="F199" s="84">
        <v>0</v>
      </c>
      <c r="G199" s="84">
        <v>0</v>
      </c>
      <c r="H199" s="84">
        <v>5000</v>
      </c>
      <c r="I199" s="37">
        <v>97</v>
      </c>
      <c r="J199" s="17" t="s">
        <v>238</v>
      </c>
      <c r="L199" s="17" t="s">
        <v>23</v>
      </c>
      <c r="M199" s="42">
        <v>11400</v>
      </c>
      <c r="N199" s="17" t="s">
        <v>23</v>
      </c>
      <c r="O199" s="42">
        <v>11400</v>
      </c>
    </row>
    <row r="200" spans="1:16" x14ac:dyDescent="0.2">
      <c r="A200" s="141"/>
      <c r="B200" s="134" t="s">
        <v>239</v>
      </c>
      <c r="C200" s="45"/>
      <c r="D200" s="46" t="s">
        <v>185</v>
      </c>
      <c r="E200" s="84"/>
      <c r="F200" s="84">
        <v>0</v>
      </c>
      <c r="G200" s="84">
        <v>0</v>
      </c>
      <c r="H200" s="84">
        <v>3300</v>
      </c>
      <c r="I200" s="37">
        <v>99</v>
      </c>
      <c r="J200" s="17" t="s">
        <v>240</v>
      </c>
      <c r="M200" s="42">
        <v>11400</v>
      </c>
      <c r="O200" s="42">
        <v>11400</v>
      </c>
    </row>
    <row r="201" spans="1:16" x14ac:dyDescent="0.2">
      <c r="A201" s="141"/>
      <c r="B201" s="134" t="s">
        <v>241</v>
      </c>
      <c r="C201" s="45"/>
      <c r="D201" s="46" t="s">
        <v>23</v>
      </c>
      <c r="E201" s="84"/>
      <c r="F201" s="84">
        <v>0</v>
      </c>
      <c r="G201" s="84">
        <v>0</v>
      </c>
      <c r="H201" s="84">
        <v>2500</v>
      </c>
      <c r="I201" s="37">
        <v>100</v>
      </c>
      <c r="J201" s="17" t="s">
        <v>242</v>
      </c>
      <c r="L201" s="17" t="s">
        <v>182</v>
      </c>
      <c r="M201" s="42">
        <v>1500</v>
      </c>
      <c r="N201" s="17" t="s">
        <v>182</v>
      </c>
      <c r="O201" s="42">
        <v>1500</v>
      </c>
    </row>
    <row r="202" spans="1:16" x14ac:dyDescent="0.2">
      <c r="A202" s="141"/>
      <c r="B202" s="134" t="s">
        <v>243</v>
      </c>
      <c r="C202" s="45"/>
      <c r="D202" s="46" t="s">
        <v>23</v>
      </c>
      <c r="E202" s="84"/>
      <c r="F202" s="84">
        <v>0</v>
      </c>
      <c r="G202" s="84">
        <v>0</v>
      </c>
      <c r="H202" s="84">
        <v>2000</v>
      </c>
      <c r="I202" s="37">
        <v>101</v>
      </c>
      <c r="J202" s="17" t="s">
        <v>244</v>
      </c>
      <c r="L202" s="17" t="s">
        <v>182</v>
      </c>
      <c r="M202" s="42">
        <v>8500</v>
      </c>
      <c r="N202" s="17" t="s">
        <v>182</v>
      </c>
      <c r="O202" s="42">
        <v>8500</v>
      </c>
    </row>
    <row r="203" spans="1:16" x14ac:dyDescent="0.2">
      <c r="A203" s="141"/>
      <c r="B203" s="134" t="s">
        <v>245</v>
      </c>
      <c r="C203" s="45"/>
      <c r="D203" s="46" t="s">
        <v>185</v>
      </c>
      <c r="E203" s="84"/>
      <c r="F203" s="84">
        <v>0</v>
      </c>
      <c r="G203" s="84">
        <v>0</v>
      </c>
      <c r="H203" s="84">
        <v>600</v>
      </c>
      <c r="I203" s="37">
        <v>103</v>
      </c>
      <c r="J203" s="17" t="s">
        <v>246</v>
      </c>
      <c r="L203" s="17" t="s">
        <v>182</v>
      </c>
      <c r="M203" s="42">
        <v>15000</v>
      </c>
      <c r="N203" s="17" t="s">
        <v>182</v>
      </c>
      <c r="O203" s="42">
        <v>15000</v>
      </c>
    </row>
    <row r="204" spans="1:16" x14ac:dyDescent="0.2">
      <c r="A204" s="141"/>
      <c r="B204" s="134" t="s">
        <v>247</v>
      </c>
      <c r="C204" s="45"/>
      <c r="D204" s="46" t="s">
        <v>23</v>
      </c>
      <c r="E204" s="84"/>
      <c r="F204" s="84">
        <v>0</v>
      </c>
      <c r="G204" s="84">
        <v>0</v>
      </c>
      <c r="H204" s="84">
        <v>330</v>
      </c>
      <c r="I204" s="37">
        <v>104</v>
      </c>
      <c r="J204" s="17" t="s">
        <v>248</v>
      </c>
      <c r="L204" s="17" t="s">
        <v>23</v>
      </c>
      <c r="M204" s="42">
        <v>13000</v>
      </c>
      <c r="N204" s="17" t="s">
        <v>23</v>
      </c>
      <c r="O204" s="42">
        <v>13000</v>
      </c>
    </row>
    <row r="205" spans="1:16" x14ac:dyDescent="0.2">
      <c r="A205" s="141"/>
      <c r="B205" s="134" t="s">
        <v>249</v>
      </c>
      <c r="C205" s="45"/>
      <c r="D205" s="46" t="s">
        <v>23</v>
      </c>
      <c r="E205" s="84"/>
      <c r="F205" s="84">
        <v>0</v>
      </c>
      <c r="G205" s="84">
        <v>1200</v>
      </c>
      <c r="H205" s="84">
        <v>1200</v>
      </c>
      <c r="I205" s="37">
        <v>105</v>
      </c>
      <c r="J205" s="17" t="s">
        <v>250</v>
      </c>
      <c r="L205" s="17" t="s">
        <v>182</v>
      </c>
      <c r="M205" s="37">
        <v>795</v>
      </c>
      <c r="N205" s="17" t="s">
        <v>182</v>
      </c>
      <c r="O205" s="37">
        <v>795</v>
      </c>
    </row>
    <row r="206" spans="1:16" x14ac:dyDescent="0.2">
      <c r="A206" s="141"/>
      <c r="B206" s="134" t="s">
        <v>251</v>
      </c>
      <c r="C206" s="45"/>
      <c r="D206" s="46" t="s">
        <v>23</v>
      </c>
      <c r="E206" s="84"/>
      <c r="F206" s="84">
        <v>0</v>
      </c>
      <c r="G206" s="84">
        <v>0</v>
      </c>
      <c r="H206" s="84">
        <v>1000</v>
      </c>
      <c r="I206" s="37">
        <v>106</v>
      </c>
      <c r="J206" s="17" t="s">
        <v>252</v>
      </c>
      <c r="K206" s="17"/>
      <c r="L206" s="17" t="s">
        <v>182</v>
      </c>
      <c r="M206" s="42">
        <v>10500</v>
      </c>
      <c r="N206" s="17" t="s">
        <v>182</v>
      </c>
      <c r="O206" s="42">
        <v>10500</v>
      </c>
      <c r="P206" s="37">
        <v>0</v>
      </c>
    </row>
    <row r="207" spans="1:16" x14ac:dyDescent="0.2">
      <c r="A207" s="141"/>
      <c r="B207" s="134" t="s">
        <v>253</v>
      </c>
      <c r="C207" s="45"/>
      <c r="D207" s="46" t="s">
        <v>23</v>
      </c>
      <c r="E207" s="84"/>
      <c r="F207" s="84">
        <v>0</v>
      </c>
      <c r="G207" s="84">
        <v>0</v>
      </c>
      <c r="H207" s="84">
        <v>7000</v>
      </c>
      <c r="I207" s="37">
        <v>107</v>
      </c>
      <c r="J207" s="17" t="s">
        <v>254</v>
      </c>
      <c r="K207" s="17"/>
      <c r="L207" s="17" t="s">
        <v>182</v>
      </c>
      <c r="M207" s="42">
        <v>1500</v>
      </c>
      <c r="N207" s="17" t="s">
        <v>182</v>
      </c>
      <c r="O207" s="42">
        <v>1500</v>
      </c>
      <c r="P207" s="37">
        <v>0</v>
      </c>
    </row>
    <row r="208" spans="1:16" x14ac:dyDescent="0.2">
      <c r="A208" s="141"/>
      <c r="B208" s="134" t="s">
        <v>255</v>
      </c>
      <c r="C208" s="45"/>
      <c r="D208" s="46" t="s">
        <v>23</v>
      </c>
      <c r="E208" s="84"/>
      <c r="F208" s="84">
        <v>0</v>
      </c>
      <c r="G208" s="84">
        <v>1000</v>
      </c>
      <c r="H208" s="84">
        <v>1000</v>
      </c>
      <c r="I208" s="37">
        <v>109</v>
      </c>
      <c r="J208" s="17" t="s">
        <v>256</v>
      </c>
      <c r="K208" s="17"/>
      <c r="L208" s="17" t="s">
        <v>182</v>
      </c>
      <c r="M208" s="42">
        <v>2200</v>
      </c>
      <c r="N208" s="17" t="s">
        <v>182</v>
      </c>
      <c r="O208" s="42">
        <v>2200</v>
      </c>
      <c r="P208" s="37">
        <v>0</v>
      </c>
    </row>
    <row r="209" spans="1:16" x14ac:dyDescent="0.2">
      <c r="A209" s="141"/>
      <c r="B209" s="134" t="s">
        <v>257</v>
      </c>
      <c r="C209" s="45"/>
      <c r="D209" s="46" t="s">
        <v>23</v>
      </c>
      <c r="E209" s="84"/>
      <c r="F209" s="84">
        <v>0</v>
      </c>
      <c r="G209" s="84">
        <v>0</v>
      </c>
      <c r="H209" s="84">
        <v>1000</v>
      </c>
      <c r="I209" s="37">
        <v>110</v>
      </c>
      <c r="J209" s="17" t="s">
        <v>258</v>
      </c>
      <c r="K209" s="17"/>
      <c r="L209" s="17" t="s">
        <v>182</v>
      </c>
      <c r="M209" s="42">
        <v>50000</v>
      </c>
      <c r="N209" s="17" t="s">
        <v>182</v>
      </c>
      <c r="O209" s="42">
        <v>50000</v>
      </c>
      <c r="P209" s="37">
        <v>0</v>
      </c>
    </row>
    <row r="210" spans="1:16" x14ac:dyDescent="0.2">
      <c r="A210" s="143"/>
      <c r="B210" s="144" t="s">
        <v>259</v>
      </c>
      <c r="C210" s="159"/>
      <c r="D210" s="146" t="s">
        <v>61</v>
      </c>
      <c r="E210" s="160"/>
      <c r="F210" s="160">
        <v>5400</v>
      </c>
      <c r="G210" s="160">
        <v>0</v>
      </c>
      <c r="H210" s="160"/>
      <c r="I210" s="37">
        <v>111</v>
      </c>
      <c r="J210" s="17" t="s">
        <v>260</v>
      </c>
      <c r="K210" s="17"/>
      <c r="L210" s="17" t="s">
        <v>182</v>
      </c>
      <c r="M210" s="42">
        <v>4500</v>
      </c>
      <c r="N210" s="17" t="s">
        <v>182</v>
      </c>
      <c r="O210" s="42">
        <v>4500</v>
      </c>
      <c r="P210" s="37">
        <v>0</v>
      </c>
    </row>
    <row r="211" spans="1:16" x14ac:dyDescent="0.2">
      <c r="A211" s="189"/>
      <c r="B211" s="39"/>
      <c r="C211" s="40"/>
      <c r="D211" s="35"/>
      <c r="E211" s="36"/>
      <c r="F211" s="36"/>
      <c r="G211" s="36"/>
      <c r="H211" s="36"/>
      <c r="I211" s="37">
        <v>112</v>
      </c>
      <c r="J211" s="17" t="s">
        <v>261</v>
      </c>
      <c r="K211" s="17"/>
      <c r="L211" s="17" t="s">
        <v>182</v>
      </c>
      <c r="M211" s="42">
        <v>5269</v>
      </c>
      <c r="N211" s="17" t="s">
        <v>182</v>
      </c>
      <c r="O211" s="42">
        <v>5269</v>
      </c>
      <c r="P211" s="37">
        <v>0</v>
      </c>
    </row>
    <row r="212" spans="1:16" x14ac:dyDescent="0.2">
      <c r="A212" s="166"/>
      <c r="B212" s="167"/>
      <c r="C212" s="60"/>
      <c r="D212" s="148" t="s">
        <v>32</v>
      </c>
      <c r="E212" s="168">
        <f>SUM(E176:E176)+SUM(E194:E208)</f>
        <v>12968</v>
      </c>
      <c r="F212" s="168">
        <f>SUM(F176:F176)+SUM(F194:F208)</f>
        <v>12968</v>
      </c>
      <c r="G212" s="168">
        <f>G208+G178+G205</f>
        <v>8200</v>
      </c>
      <c r="H212" s="168">
        <f>H176+H178+H179+H201+H202+SUM(H204:H209)</f>
        <v>22030</v>
      </c>
      <c r="I212" s="37">
        <v>113</v>
      </c>
      <c r="J212" s="17" t="s">
        <v>262</v>
      </c>
      <c r="K212" s="17"/>
      <c r="L212" s="17" t="s">
        <v>182</v>
      </c>
      <c r="M212" s="42">
        <v>15000</v>
      </c>
      <c r="N212" s="17" t="s">
        <v>182</v>
      </c>
      <c r="O212" s="42">
        <v>15000</v>
      </c>
      <c r="P212" s="37">
        <v>0</v>
      </c>
    </row>
    <row r="213" spans="1:16" x14ac:dyDescent="0.2">
      <c r="A213" s="108"/>
      <c r="B213" s="109"/>
      <c r="C213" s="110"/>
      <c r="D213" s="152" t="s">
        <v>63</v>
      </c>
      <c r="E213" s="153">
        <f>E177+E210</f>
        <v>9000</v>
      </c>
      <c r="F213" s="153">
        <f>F177+F210</f>
        <v>14400</v>
      </c>
      <c r="G213" s="153">
        <f>G177+G210</f>
        <v>0</v>
      </c>
      <c r="H213" s="153">
        <f>H177+H210</f>
        <v>0</v>
      </c>
      <c r="I213" s="37">
        <v>114</v>
      </c>
      <c r="J213" s="17" t="s">
        <v>263</v>
      </c>
      <c r="K213" s="17"/>
      <c r="L213" s="17" t="s">
        <v>23</v>
      </c>
      <c r="M213" s="42">
        <v>6450</v>
      </c>
      <c r="N213" s="17" t="s">
        <v>23</v>
      </c>
      <c r="O213" s="42">
        <v>6450</v>
      </c>
      <c r="P213" s="37">
        <v>0</v>
      </c>
    </row>
    <row r="214" spans="1:16" x14ac:dyDescent="0.2">
      <c r="A214" s="190"/>
      <c r="B214" s="191"/>
      <c r="C214" s="192"/>
      <c r="D214" s="193" t="s">
        <v>264</v>
      </c>
      <c r="E214" s="194">
        <f>SUM(E183:E183)</f>
        <v>40000</v>
      </c>
      <c r="F214" s="194">
        <f>SUM(F183:F183)</f>
        <v>40000</v>
      </c>
      <c r="G214" s="194">
        <f>G183+G197+G190+G182+G181</f>
        <v>265860</v>
      </c>
      <c r="H214" s="194">
        <f>SUM(H181:H183)+SUM(H187:H192)+SUM(H197:H199)+H195+H185</f>
        <v>224120</v>
      </c>
      <c r="I214" s="37">
        <v>115</v>
      </c>
      <c r="J214" s="17" t="s">
        <v>265</v>
      </c>
      <c r="K214" s="17"/>
      <c r="M214" s="42">
        <v>4478</v>
      </c>
      <c r="O214" s="42">
        <v>4478</v>
      </c>
      <c r="P214" s="37">
        <v>0</v>
      </c>
    </row>
    <row r="215" spans="1:16" x14ac:dyDescent="0.2">
      <c r="A215" s="195"/>
      <c r="B215" s="196"/>
      <c r="C215" s="197"/>
      <c r="D215" s="198" t="s">
        <v>266</v>
      </c>
      <c r="E215" s="199"/>
      <c r="F215" s="199">
        <v>0</v>
      </c>
      <c r="G215" s="199">
        <v>0</v>
      </c>
      <c r="H215" s="199">
        <f>H193</f>
        <v>2078</v>
      </c>
      <c r="I215" s="37">
        <v>116</v>
      </c>
      <c r="J215" s="17" t="s">
        <v>213</v>
      </c>
      <c r="K215" s="17"/>
      <c r="L215" s="17" t="s">
        <v>182</v>
      </c>
      <c r="M215" s="42">
        <v>3000</v>
      </c>
      <c r="N215" s="17" t="s">
        <v>182</v>
      </c>
      <c r="O215" s="42">
        <v>3000</v>
      </c>
      <c r="P215" s="37">
        <v>0</v>
      </c>
    </row>
    <row r="216" spans="1:16" x14ac:dyDescent="0.2">
      <c r="A216" s="56"/>
      <c r="B216" s="57"/>
      <c r="C216" s="11"/>
      <c r="D216" s="200" t="s">
        <v>267</v>
      </c>
      <c r="E216" s="36" t="e">
        <f>E170+#REF!</f>
        <v>#REF!</v>
      </c>
      <c r="F216" s="36">
        <f>F170</f>
        <v>0</v>
      </c>
      <c r="G216" s="36">
        <f>G170+G196</f>
        <v>96081</v>
      </c>
      <c r="H216" s="36">
        <f>H170+H175+H184+H186+H196+H200+H203</f>
        <v>96560</v>
      </c>
      <c r="I216" s="37">
        <v>117</v>
      </c>
      <c r="J216" s="17" t="s">
        <v>215</v>
      </c>
      <c r="K216" s="17"/>
      <c r="L216" s="17" t="s">
        <v>199</v>
      </c>
      <c r="M216" s="42">
        <v>1478</v>
      </c>
      <c r="N216" s="17" t="s">
        <v>199</v>
      </c>
      <c r="O216" s="42">
        <v>1478</v>
      </c>
      <c r="P216" s="37">
        <v>0</v>
      </c>
    </row>
    <row r="217" spans="1:16" x14ac:dyDescent="0.2">
      <c r="A217" s="58"/>
      <c r="B217" s="59"/>
      <c r="C217" s="60"/>
      <c r="D217" s="61" t="s">
        <v>268</v>
      </c>
      <c r="E217" s="62" t="e">
        <f>SUM(E212:E216)</f>
        <v>#REF!</v>
      </c>
      <c r="F217" s="62">
        <f>SUM(F212:F216)</f>
        <v>67368</v>
      </c>
      <c r="G217" s="62">
        <f>SUM(G212:G216)</f>
        <v>370141</v>
      </c>
      <c r="H217" s="62">
        <f>SUM(H212:H216)</f>
        <v>344788</v>
      </c>
      <c r="I217" s="37">
        <v>118</v>
      </c>
      <c r="J217" s="17" t="s">
        <v>269</v>
      </c>
      <c r="K217" s="17"/>
      <c r="N217" s="17" t="s">
        <v>23</v>
      </c>
      <c r="O217" s="42">
        <v>2500</v>
      </c>
      <c r="P217" s="42">
        <v>2500</v>
      </c>
    </row>
    <row r="218" spans="1:16" x14ac:dyDescent="0.2">
      <c r="A218" s="18" t="s">
        <v>270</v>
      </c>
      <c r="B218" s="24"/>
      <c r="C218" s="11"/>
      <c r="D218" s="35"/>
      <c r="E218" s="36"/>
      <c r="F218" s="36"/>
      <c r="G218" s="36"/>
      <c r="H218" s="36"/>
      <c r="I218" s="113"/>
      <c r="J218" s="65"/>
      <c r="K218" s="65"/>
      <c r="L218" s="65" t="s">
        <v>33</v>
      </c>
      <c r="M218" s="66">
        <v>688414</v>
      </c>
      <c r="N218" s="65" t="s">
        <v>33</v>
      </c>
      <c r="O218" s="66">
        <v>694914</v>
      </c>
      <c r="P218" s="68"/>
    </row>
    <row r="219" spans="1:16" x14ac:dyDescent="0.2">
      <c r="A219" s="38"/>
      <c r="B219" s="39"/>
      <c r="C219" s="40"/>
      <c r="D219" s="35"/>
      <c r="E219" s="36"/>
      <c r="F219" s="36"/>
      <c r="G219" s="36"/>
      <c r="H219" s="36"/>
      <c r="I219" s="37">
        <v>119</v>
      </c>
      <c r="J219" s="17" t="s">
        <v>271</v>
      </c>
      <c r="K219" s="17"/>
    </row>
    <row r="220" spans="1:16" x14ac:dyDescent="0.2">
      <c r="A220" s="141" t="s">
        <v>272</v>
      </c>
      <c r="B220" s="83"/>
      <c r="C220" s="50"/>
      <c r="D220" s="46" t="s">
        <v>23</v>
      </c>
      <c r="E220" s="84">
        <v>50000</v>
      </c>
      <c r="F220" s="84">
        <v>50000</v>
      </c>
      <c r="G220" s="84">
        <v>0</v>
      </c>
      <c r="H220" s="84">
        <v>0</v>
      </c>
      <c r="I220" s="37">
        <v>120</v>
      </c>
      <c r="J220" s="17" t="s">
        <v>273</v>
      </c>
      <c r="K220" s="17"/>
      <c r="L220" s="17" t="s">
        <v>23</v>
      </c>
      <c r="M220" s="42">
        <v>5000</v>
      </c>
      <c r="N220" s="17" t="s">
        <v>23</v>
      </c>
      <c r="O220" s="42">
        <v>5000</v>
      </c>
      <c r="P220" s="37">
        <v>0</v>
      </c>
    </row>
    <row r="221" spans="1:16" x14ac:dyDescent="0.2">
      <c r="A221" s="141" t="s">
        <v>274</v>
      </c>
      <c r="B221" s="83"/>
      <c r="C221" s="50"/>
      <c r="D221" s="46" t="s">
        <v>23</v>
      </c>
      <c r="E221" s="84">
        <v>15000</v>
      </c>
      <c r="F221" s="84">
        <v>0</v>
      </c>
      <c r="G221" s="84">
        <v>10000</v>
      </c>
      <c r="H221" s="84">
        <v>10000</v>
      </c>
      <c r="I221" s="37">
        <v>121</v>
      </c>
      <c r="J221" s="17" t="s">
        <v>275</v>
      </c>
      <c r="K221" s="17"/>
      <c r="L221" s="17" t="s">
        <v>23</v>
      </c>
      <c r="M221" s="42">
        <v>4000</v>
      </c>
      <c r="N221" s="17" t="s">
        <v>23</v>
      </c>
      <c r="O221" s="42">
        <v>5000</v>
      </c>
      <c r="P221" s="42">
        <v>1000</v>
      </c>
    </row>
    <row r="222" spans="1:16" x14ac:dyDescent="0.2">
      <c r="A222" s="141" t="s">
        <v>276</v>
      </c>
      <c r="B222" s="83"/>
      <c r="C222" s="50"/>
      <c r="D222" s="46" t="s">
        <v>23</v>
      </c>
      <c r="E222" s="84">
        <v>50000</v>
      </c>
      <c r="F222" s="84">
        <v>50000</v>
      </c>
      <c r="G222" s="84">
        <v>0</v>
      </c>
      <c r="H222" s="84">
        <v>0</v>
      </c>
      <c r="I222" s="37">
        <v>122</v>
      </c>
      <c r="J222" s="17" t="s">
        <v>277</v>
      </c>
      <c r="K222" s="17"/>
      <c r="N222" s="17" t="s">
        <v>23</v>
      </c>
      <c r="O222" s="42">
        <v>12000</v>
      </c>
      <c r="P222" s="42">
        <v>12000</v>
      </c>
    </row>
    <row r="223" spans="1:16" x14ac:dyDescent="0.2">
      <c r="A223" s="141" t="s">
        <v>278</v>
      </c>
      <c r="B223" s="83"/>
      <c r="C223" s="50"/>
      <c r="D223" s="46" t="s">
        <v>23</v>
      </c>
      <c r="E223" s="84">
        <v>9500</v>
      </c>
      <c r="F223" s="84">
        <v>5000</v>
      </c>
      <c r="G223" s="84">
        <v>5000</v>
      </c>
      <c r="H223" s="84">
        <v>3000</v>
      </c>
      <c r="I223" s="37">
        <v>123</v>
      </c>
      <c r="J223" s="17" t="s">
        <v>279</v>
      </c>
      <c r="K223" s="17"/>
      <c r="L223" s="17" t="s">
        <v>23</v>
      </c>
      <c r="M223" s="42">
        <v>2500</v>
      </c>
      <c r="N223" s="17" t="s">
        <v>23</v>
      </c>
      <c r="O223" s="42">
        <v>2500</v>
      </c>
      <c r="P223" s="37">
        <v>0</v>
      </c>
    </row>
    <row r="224" spans="1:16" x14ac:dyDescent="0.2">
      <c r="A224" s="171" t="s">
        <v>280</v>
      </c>
      <c r="B224" s="83"/>
      <c r="C224" s="50"/>
      <c r="D224" s="46"/>
      <c r="E224" s="84"/>
      <c r="F224" s="84"/>
      <c r="G224" s="84"/>
      <c r="H224" s="84"/>
      <c r="I224" s="37">
        <v>124</v>
      </c>
      <c r="J224" s="17" t="s">
        <v>281</v>
      </c>
      <c r="K224" s="17"/>
      <c r="N224" s="17" t="s">
        <v>23</v>
      </c>
      <c r="O224" s="42">
        <v>3000</v>
      </c>
      <c r="P224" s="42">
        <v>3000</v>
      </c>
    </row>
    <row r="225" spans="1:16" x14ac:dyDescent="0.2">
      <c r="A225" s="171"/>
      <c r="B225" s="83" t="s">
        <v>282</v>
      </c>
      <c r="C225" s="50"/>
      <c r="D225" s="46" t="s">
        <v>23</v>
      </c>
      <c r="E225" s="84"/>
      <c r="F225" s="84">
        <v>0</v>
      </c>
      <c r="G225" s="84">
        <v>0</v>
      </c>
      <c r="H225" s="84">
        <v>2500</v>
      </c>
      <c r="I225" s="37">
        <v>125</v>
      </c>
      <c r="J225" s="17" t="s">
        <v>283</v>
      </c>
      <c r="K225" s="17"/>
      <c r="N225" s="17" t="s">
        <v>23</v>
      </c>
      <c r="O225" s="42">
        <v>3000</v>
      </c>
      <c r="P225" s="42">
        <v>3000</v>
      </c>
    </row>
    <row r="226" spans="1:16" x14ac:dyDescent="0.2">
      <c r="A226" s="171"/>
      <c r="B226" s="83" t="s">
        <v>284</v>
      </c>
      <c r="C226" s="50"/>
      <c r="D226" s="46" t="s">
        <v>23</v>
      </c>
      <c r="E226" s="84"/>
      <c r="F226" s="84">
        <v>0</v>
      </c>
      <c r="G226" s="84">
        <v>0</v>
      </c>
      <c r="H226" s="84">
        <v>400</v>
      </c>
      <c r="I226" s="37">
        <v>127</v>
      </c>
      <c r="J226" s="17" t="s">
        <v>285</v>
      </c>
      <c r="K226" s="17"/>
      <c r="L226" s="17" t="s">
        <v>33</v>
      </c>
      <c r="M226" s="42">
        <v>22115</v>
      </c>
      <c r="N226" s="17" t="s">
        <v>33</v>
      </c>
      <c r="O226" s="42">
        <v>26615</v>
      </c>
      <c r="P226" s="42">
        <v>4500</v>
      </c>
    </row>
    <row r="227" spans="1:16" x14ac:dyDescent="0.2">
      <c r="A227" s="141"/>
      <c r="B227" s="83" t="s">
        <v>286</v>
      </c>
      <c r="C227" s="50"/>
      <c r="D227" s="46" t="s">
        <v>23</v>
      </c>
      <c r="E227" s="84"/>
      <c r="F227" s="84">
        <v>0</v>
      </c>
      <c r="G227" s="84">
        <v>2000</v>
      </c>
      <c r="H227" s="84">
        <v>2000</v>
      </c>
      <c r="I227" s="37">
        <v>128</v>
      </c>
      <c r="J227" s="17" t="s">
        <v>66</v>
      </c>
      <c r="K227" s="17"/>
      <c r="L227" s="17" t="s">
        <v>23</v>
      </c>
      <c r="M227" s="42">
        <v>8000</v>
      </c>
      <c r="N227" s="17" t="s">
        <v>23</v>
      </c>
      <c r="O227" s="42">
        <v>8000</v>
      </c>
      <c r="P227" s="37">
        <v>0</v>
      </c>
    </row>
    <row r="228" spans="1:16" x14ac:dyDescent="0.2">
      <c r="A228" s="141"/>
      <c r="B228" s="83" t="s">
        <v>287</v>
      </c>
      <c r="C228" s="50"/>
      <c r="D228" s="46" t="s">
        <v>23</v>
      </c>
      <c r="E228" s="84"/>
      <c r="F228" s="84">
        <v>0</v>
      </c>
      <c r="G228" s="84">
        <v>0</v>
      </c>
      <c r="H228" s="84">
        <v>3000</v>
      </c>
      <c r="I228" s="37">
        <v>130</v>
      </c>
      <c r="J228" s="17" t="s">
        <v>288</v>
      </c>
      <c r="K228" s="17"/>
      <c r="L228" s="17" t="s">
        <v>23</v>
      </c>
      <c r="M228" s="42">
        <v>1750</v>
      </c>
      <c r="N228" s="17" t="s">
        <v>23</v>
      </c>
      <c r="O228" s="42">
        <v>1750</v>
      </c>
      <c r="P228" s="37">
        <v>0</v>
      </c>
    </row>
    <row r="229" spans="1:16" x14ac:dyDescent="0.2">
      <c r="A229" s="141"/>
      <c r="B229" s="83" t="s">
        <v>289</v>
      </c>
      <c r="C229" s="50"/>
      <c r="D229" s="46" t="s">
        <v>23</v>
      </c>
      <c r="E229" s="84"/>
      <c r="F229" s="84">
        <v>0</v>
      </c>
      <c r="G229" s="84">
        <v>3000</v>
      </c>
      <c r="H229" s="84">
        <v>0</v>
      </c>
      <c r="I229" s="37">
        <v>131</v>
      </c>
      <c r="J229" s="17" t="s">
        <v>290</v>
      </c>
      <c r="K229" s="17"/>
      <c r="L229" s="17" t="s">
        <v>23</v>
      </c>
      <c r="M229" s="42">
        <v>11000</v>
      </c>
      <c r="N229" s="17" t="s">
        <v>23</v>
      </c>
      <c r="O229" s="42">
        <v>11000</v>
      </c>
      <c r="P229" s="37">
        <v>0</v>
      </c>
    </row>
    <row r="230" spans="1:16" x14ac:dyDescent="0.2">
      <c r="A230" s="141"/>
      <c r="B230" s="83" t="s">
        <v>291</v>
      </c>
      <c r="C230" s="50"/>
      <c r="D230" s="46" t="s">
        <v>23</v>
      </c>
      <c r="E230" s="84"/>
      <c r="F230" s="84">
        <v>0</v>
      </c>
      <c r="G230" s="84">
        <v>0</v>
      </c>
      <c r="H230" s="84">
        <v>4400</v>
      </c>
      <c r="I230" s="37">
        <v>132</v>
      </c>
      <c r="J230" s="17" t="s">
        <v>292</v>
      </c>
      <c r="K230" s="17"/>
      <c r="N230" s="17" t="s">
        <v>23</v>
      </c>
      <c r="O230" s="42">
        <v>4500</v>
      </c>
      <c r="P230" s="42">
        <v>4500</v>
      </c>
    </row>
    <row r="231" spans="1:16" x14ac:dyDescent="0.2">
      <c r="A231" s="120"/>
      <c r="B231" s="121"/>
      <c r="C231" s="122"/>
      <c r="D231" s="123"/>
      <c r="E231" s="20"/>
      <c r="F231" s="20"/>
      <c r="G231" s="20"/>
      <c r="H231" s="20"/>
      <c r="I231" s="37">
        <v>133</v>
      </c>
      <c r="J231" s="17" t="s">
        <v>293</v>
      </c>
      <c r="K231" s="17"/>
      <c r="L231" s="17" t="s">
        <v>23</v>
      </c>
      <c r="M231" s="42">
        <v>1365</v>
      </c>
      <c r="N231" s="17" t="s">
        <v>23</v>
      </c>
      <c r="O231" s="42">
        <v>1365</v>
      </c>
      <c r="P231" s="37">
        <v>0</v>
      </c>
    </row>
    <row r="232" spans="1:16" x14ac:dyDescent="0.2">
      <c r="A232" s="166"/>
      <c r="B232" s="167"/>
      <c r="C232" s="60"/>
      <c r="D232" s="61" t="s">
        <v>32</v>
      </c>
      <c r="E232" s="62">
        <f>SUM(E220:E229)</f>
        <v>124500</v>
      </c>
      <c r="F232" s="62">
        <f>SUM(F220:F230)</f>
        <v>105000</v>
      </c>
      <c r="G232" s="62">
        <f>SUM(G220:G229)</f>
        <v>20000</v>
      </c>
      <c r="H232" s="62">
        <f>SUM(H220:H230)</f>
        <v>25300</v>
      </c>
      <c r="I232" s="113"/>
      <c r="J232" s="65"/>
      <c r="K232" s="82"/>
      <c r="L232" s="65" t="s">
        <v>33</v>
      </c>
      <c r="M232" s="66">
        <v>11500</v>
      </c>
      <c r="N232" s="65" t="s">
        <v>33</v>
      </c>
      <c r="O232" s="66">
        <v>30500</v>
      </c>
      <c r="P232" s="68">
        <v>19000</v>
      </c>
    </row>
    <row r="233" spans="1:16" x14ac:dyDescent="0.2">
      <c r="A233" s="18" t="s">
        <v>294</v>
      </c>
      <c r="B233" s="24"/>
      <c r="C233" s="11"/>
      <c r="D233" s="35"/>
      <c r="E233" s="36"/>
      <c r="F233" s="36"/>
      <c r="G233" s="36"/>
      <c r="H233" s="36"/>
      <c r="I233" s="37"/>
      <c r="J233" s="17"/>
      <c r="K233" s="17"/>
      <c r="L233" s="17"/>
      <c r="M233" s="42"/>
      <c r="N233" s="17"/>
      <c r="O233" s="42"/>
      <c r="P233" s="37"/>
    </row>
    <row r="234" spans="1:16" x14ac:dyDescent="0.2">
      <c r="A234" s="18"/>
      <c r="B234" s="24"/>
      <c r="C234" s="11"/>
      <c r="D234" s="35"/>
      <c r="E234" s="36"/>
      <c r="F234" s="36"/>
      <c r="G234" s="36"/>
      <c r="H234" s="36"/>
      <c r="I234" s="37"/>
      <c r="J234" s="17"/>
      <c r="K234" s="17"/>
      <c r="L234" s="17"/>
      <c r="M234" s="42"/>
      <c r="N234" s="17"/>
      <c r="O234" s="42"/>
      <c r="P234" s="37"/>
    </row>
    <row r="235" spans="1:16" x14ac:dyDescent="0.2">
      <c r="A235" s="141" t="s">
        <v>295</v>
      </c>
      <c r="B235" s="83"/>
      <c r="C235" s="50">
        <v>1</v>
      </c>
      <c r="D235" s="46" t="s">
        <v>23</v>
      </c>
      <c r="E235" s="84">
        <v>16196</v>
      </c>
      <c r="F235" s="84">
        <v>16196</v>
      </c>
      <c r="G235" s="84">
        <v>0</v>
      </c>
      <c r="H235" s="84">
        <v>8000</v>
      </c>
      <c r="I235" s="37"/>
      <c r="J235" s="17"/>
      <c r="K235" s="17"/>
      <c r="L235" s="17"/>
      <c r="M235" s="42"/>
      <c r="N235" s="17"/>
      <c r="O235" s="42"/>
      <c r="P235" s="37"/>
    </row>
    <row r="236" spans="1:16" x14ac:dyDescent="0.2">
      <c r="A236" s="141" t="s">
        <v>296</v>
      </c>
      <c r="B236" s="83"/>
      <c r="C236" s="50">
        <v>2</v>
      </c>
      <c r="D236" s="46" t="s">
        <v>23</v>
      </c>
      <c r="E236" s="84">
        <v>2200</v>
      </c>
      <c r="F236" s="84">
        <v>2200</v>
      </c>
      <c r="G236" s="84">
        <v>2200</v>
      </c>
      <c r="H236" s="84">
        <v>2200</v>
      </c>
      <c r="I236" s="37"/>
      <c r="J236" s="17"/>
      <c r="K236" s="17"/>
      <c r="L236" s="17"/>
      <c r="M236" s="42"/>
      <c r="N236" s="17"/>
      <c r="O236" s="42"/>
      <c r="P236" s="37"/>
    </row>
    <row r="237" spans="1:16" x14ac:dyDescent="0.2">
      <c r="A237" s="141" t="s">
        <v>297</v>
      </c>
      <c r="B237" s="83"/>
      <c r="C237" s="50">
        <v>3</v>
      </c>
      <c r="D237" s="46" t="s">
        <v>23</v>
      </c>
      <c r="E237" s="84">
        <v>6750</v>
      </c>
      <c r="F237" s="84">
        <v>6750</v>
      </c>
      <c r="G237" s="84">
        <v>6750</v>
      </c>
      <c r="H237" s="84">
        <v>0</v>
      </c>
      <c r="I237" s="37"/>
      <c r="J237" s="17"/>
      <c r="K237" s="17"/>
      <c r="L237" s="17"/>
      <c r="M237" s="42"/>
      <c r="N237" s="17"/>
      <c r="O237" s="42"/>
      <c r="P237" s="37"/>
    </row>
    <row r="238" spans="1:16" x14ac:dyDescent="0.2">
      <c r="A238" s="141" t="s">
        <v>66</v>
      </c>
      <c r="B238" s="83"/>
      <c r="C238" s="50">
        <v>4</v>
      </c>
      <c r="D238" s="46" t="s">
        <v>23</v>
      </c>
      <c r="E238" s="84">
        <v>18619</v>
      </c>
      <c r="F238" s="84">
        <v>18619</v>
      </c>
      <c r="G238" s="84">
        <v>10000</v>
      </c>
      <c r="H238" s="84">
        <v>0</v>
      </c>
      <c r="I238" s="37"/>
      <c r="J238" s="17"/>
      <c r="K238" s="17"/>
      <c r="L238" s="17"/>
      <c r="M238" s="42"/>
      <c r="N238" s="17"/>
      <c r="O238" s="42"/>
      <c r="P238" s="37"/>
    </row>
    <row r="239" spans="1:16" x14ac:dyDescent="0.2">
      <c r="A239" s="141" t="s">
        <v>298</v>
      </c>
      <c r="B239" s="83"/>
      <c r="C239" s="50">
        <v>5</v>
      </c>
      <c r="D239" s="46" t="s">
        <v>23</v>
      </c>
      <c r="E239" s="84">
        <v>5790</v>
      </c>
      <c r="F239" s="84">
        <v>5790</v>
      </c>
      <c r="G239" s="84">
        <v>0</v>
      </c>
      <c r="H239" s="84">
        <v>0</v>
      </c>
      <c r="I239" s="37"/>
      <c r="J239" s="17"/>
      <c r="K239" s="17"/>
      <c r="L239" s="17"/>
      <c r="M239" s="42"/>
      <c r="N239" s="17"/>
      <c r="O239" s="42"/>
      <c r="P239" s="37"/>
    </row>
    <row r="240" spans="1:16" x14ac:dyDescent="0.2">
      <c r="A240" s="141" t="s">
        <v>299</v>
      </c>
      <c r="B240" s="83"/>
      <c r="C240" s="50">
        <v>6</v>
      </c>
      <c r="D240" s="46" t="s">
        <v>23</v>
      </c>
      <c r="E240" s="84">
        <v>13882</v>
      </c>
      <c r="F240" s="84">
        <v>13882</v>
      </c>
      <c r="G240" s="84">
        <v>0</v>
      </c>
      <c r="H240" s="84">
        <v>0</v>
      </c>
      <c r="I240" s="37"/>
      <c r="J240" s="17"/>
      <c r="K240" s="17"/>
      <c r="L240" s="17"/>
      <c r="M240" s="42"/>
      <c r="N240" s="17"/>
      <c r="O240" s="42"/>
      <c r="P240" s="37"/>
    </row>
    <row r="241" spans="1:16" x14ac:dyDescent="0.2">
      <c r="A241" s="141" t="s">
        <v>300</v>
      </c>
      <c r="B241" s="141"/>
      <c r="C241" s="83"/>
      <c r="D241" s="50" t="s">
        <v>23</v>
      </c>
      <c r="E241" s="46"/>
      <c r="F241" s="84">
        <v>0</v>
      </c>
      <c r="G241" s="84">
        <v>25100</v>
      </c>
      <c r="H241" s="84">
        <v>30000</v>
      </c>
      <c r="I241" s="37"/>
      <c r="J241" s="17"/>
      <c r="K241" s="17"/>
      <c r="L241" s="17"/>
      <c r="M241" s="42"/>
      <c r="N241" s="17"/>
      <c r="O241" s="42"/>
      <c r="P241" s="37"/>
    </row>
    <row r="242" spans="1:16" x14ac:dyDescent="0.2">
      <c r="A242" s="201" t="s">
        <v>301</v>
      </c>
      <c r="B242" s="57"/>
      <c r="C242" s="39"/>
      <c r="D242" s="40"/>
      <c r="E242" s="35"/>
      <c r="F242" s="36"/>
      <c r="G242" s="36"/>
      <c r="H242" s="36"/>
      <c r="I242" s="37"/>
      <c r="J242" s="17"/>
      <c r="K242" s="17"/>
      <c r="L242" s="17"/>
      <c r="M242" s="42"/>
      <c r="N242" s="17"/>
      <c r="O242" s="42"/>
      <c r="P242" s="37"/>
    </row>
    <row r="243" spans="1:16" x14ac:dyDescent="0.2">
      <c r="A243" s="48"/>
      <c r="B243" s="83" t="s">
        <v>302</v>
      </c>
      <c r="C243" s="50"/>
      <c r="D243" s="46" t="s">
        <v>23</v>
      </c>
      <c r="E243" s="202"/>
      <c r="F243" s="84">
        <v>0</v>
      </c>
      <c r="G243" s="84">
        <v>0</v>
      </c>
      <c r="H243" s="84">
        <v>16114</v>
      </c>
      <c r="I243" s="37"/>
      <c r="J243" s="17"/>
      <c r="K243" s="17"/>
      <c r="L243" s="17"/>
      <c r="M243" s="42"/>
      <c r="N243" s="17"/>
      <c r="O243" s="42"/>
      <c r="P243" s="37"/>
    </row>
    <row r="244" spans="1:16" x14ac:dyDescent="0.2">
      <c r="A244" s="48"/>
      <c r="B244" s="83" t="s">
        <v>303</v>
      </c>
      <c r="C244" s="50"/>
      <c r="D244" s="46" t="s">
        <v>23</v>
      </c>
      <c r="E244" s="202"/>
      <c r="F244" s="84">
        <v>0</v>
      </c>
      <c r="G244" s="84">
        <v>10000</v>
      </c>
      <c r="H244" s="84">
        <v>0</v>
      </c>
      <c r="I244" s="37"/>
      <c r="J244" s="17"/>
      <c r="K244" s="17"/>
      <c r="L244" s="17"/>
      <c r="M244" s="42"/>
      <c r="N244" s="17"/>
      <c r="O244" s="42"/>
      <c r="P244" s="37"/>
    </row>
    <row r="245" spans="1:16" x14ac:dyDescent="0.2">
      <c r="A245" s="141"/>
      <c r="B245" s="134" t="s">
        <v>304</v>
      </c>
      <c r="C245" s="83"/>
      <c r="D245" s="203" t="s">
        <v>23</v>
      </c>
      <c r="E245" s="204"/>
      <c r="F245" s="84">
        <v>0</v>
      </c>
      <c r="G245" s="84">
        <v>1900</v>
      </c>
      <c r="H245" s="84">
        <v>0</v>
      </c>
      <c r="I245" s="37"/>
      <c r="J245" s="17"/>
      <c r="K245" s="17"/>
      <c r="L245" s="17"/>
      <c r="M245" s="42"/>
      <c r="N245" s="17"/>
      <c r="O245" s="42"/>
      <c r="P245" s="37"/>
    </row>
    <row r="246" spans="1:16" x14ac:dyDescent="0.2">
      <c r="A246" s="205"/>
      <c r="B246" s="206" t="s">
        <v>305</v>
      </c>
      <c r="C246" s="94"/>
      <c r="D246" s="207" t="s">
        <v>61</v>
      </c>
      <c r="E246" s="208"/>
      <c r="F246" s="209">
        <v>0</v>
      </c>
      <c r="G246" s="209">
        <v>900</v>
      </c>
      <c r="H246" s="209">
        <v>0</v>
      </c>
      <c r="I246" s="37"/>
      <c r="J246" s="17"/>
      <c r="K246" s="17"/>
      <c r="L246" s="17"/>
      <c r="M246" s="42"/>
      <c r="N246" s="17"/>
      <c r="O246" s="42"/>
      <c r="P246" s="37"/>
    </row>
    <row r="247" spans="1:16" x14ac:dyDescent="0.2">
      <c r="A247" s="115"/>
      <c r="B247" s="116"/>
      <c r="C247" s="29"/>
      <c r="D247" s="210"/>
      <c r="E247" s="211"/>
      <c r="F247" s="211"/>
      <c r="G247" s="211"/>
      <c r="H247" s="211"/>
      <c r="I247" s="37"/>
      <c r="J247" s="17"/>
      <c r="K247" s="17"/>
      <c r="L247" s="17"/>
      <c r="M247" s="42"/>
      <c r="N247" s="17"/>
      <c r="O247" s="42"/>
      <c r="P247" s="37"/>
    </row>
    <row r="248" spans="1:16" x14ac:dyDescent="0.2">
      <c r="A248" s="115"/>
      <c r="B248" s="116"/>
      <c r="C248" s="29"/>
      <c r="D248" s="148" t="s">
        <v>32</v>
      </c>
      <c r="E248" s="211"/>
      <c r="F248" s="211"/>
      <c r="G248" s="211">
        <f>SUM(G235:G245)</f>
        <v>55950</v>
      </c>
      <c r="H248" s="211">
        <f>SUM(H235:H245)</f>
        <v>56314</v>
      </c>
      <c r="I248" s="37"/>
      <c r="J248" s="17"/>
      <c r="K248" s="17"/>
      <c r="L248" s="17"/>
      <c r="M248" s="42"/>
      <c r="N248" s="17"/>
      <c r="O248" s="42"/>
      <c r="P248" s="37"/>
    </row>
    <row r="249" spans="1:16" x14ac:dyDescent="0.2">
      <c r="A249" s="212"/>
      <c r="B249" s="213"/>
      <c r="C249" s="214"/>
      <c r="D249" s="152" t="s">
        <v>63</v>
      </c>
      <c r="E249" s="215"/>
      <c r="F249" s="215"/>
      <c r="G249" s="215">
        <f>G246</f>
        <v>900</v>
      </c>
      <c r="H249" s="215">
        <f>H246</f>
        <v>0</v>
      </c>
      <c r="I249" s="37"/>
      <c r="J249" s="17"/>
      <c r="K249" s="17"/>
      <c r="L249" s="17"/>
      <c r="M249" s="42"/>
      <c r="N249" s="17"/>
      <c r="O249" s="42"/>
      <c r="P249" s="37"/>
    </row>
    <row r="250" spans="1:16" x14ac:dyDescent="0.2">
      <c r="A250" s="115"/>
      <c r="B250" s="116"/>
      <c r="C250" s="29"/>
      <c r="D250" s="169" t="s">
        <v>52</v>
      </c>
      <c r="E250" s="117">
        <f>SUM(E235:E241)</f>
        <v>63437</v>
      </c>
      <c r="F250" s="117">
        <f>SUM(F235:F241)</f>
        <v>63437</v>
      </c>
      <c r="G250" s="117">
        <f>SUM(G248:G249)</f>
        <v>56850</v>
      </c>
      <c r="H250" s="117">
        <f>SUM(H248:H249)</f>
        <v>56314</v>
      </c>
      <c r="I250" s="37"/>
      <c r="J250" s="17"/>
      <c r="K250" s="17"/>
      <c r="L250" s="17"/>
      <c r="M250" s="42"/>
      <c r="N250" s="17"/>
      <c r="O250" s="42"/>
      <c r="P250" s="37"/>
    </row>
    <row r="251" spans="1:16" x14ac:dyDescent="0.2">
      <c r="A251" s="18" t="s">
        <v>306</v>
      </c>
      <c r="B251" s="24"/>
      <c r="C251" s="11"/>
      <c r="D251" s="35"/>
      <c r="E251" s="36"/>
      <c r="F251" s="36"/>
      <c r="G251" s="36"/>
      <c r="H251" s="36"/>
      <c r="I251" s="37"/>
      <c r="J251" s="17"/>
      <c r="K251" s="17"/>
      <c r="L251" s="17"/>
      <c r="M251" s="42"/>
      <c r="N251" s="17"/>
      <c r="O251" s="42"/>
      <c r="P251" s="37"/>
    </row>
    <row r="252" spans="1:16" x14ac:dyDescent="0.2">
      <c r="A252" s="38"/>
      <c r="B252" s="39"/>
      <c r="C252" s="40"/>
      <c r="D252" s="35"/>
      <c r="E252" s="36"/>
      <c r="F252" s="36"/>
      <c r="G252" s="36"/>
      <c r="H252" s="36"/>
      <c r="I252" s="37"/>
      <c r="J252" s="17"/>
      <c r="K252" s="17"/>
      <c r="L252" s="17"/>
      <c r="M252" s="42"/>
      <c r="N252" s="17"/>
      <c r="O252" s="42"/>
      <c r="P252" s="37"/>
    </row>
    <row r="253" spans="1:16" x14ac:dyDescent="0.2">
      <c r="A253" s="143" t="s">
        <v>307</v>
      </c>
      <c r="B253" s="144"/>
      <c r="C253" s="159">
        <v>1</v>
      </c>
      <c r="D253" s="146" t="s">
        <v>61</v>
      </c>
      <c r="E253" s="160">
        <v>2327</v>
      </c>
      <c r="F253" s="160">
        <v>2327</v>
      </c>
      <c r="G253" s="160">
        <v>0</v>
      </c>
      <c r="H253" s="160">
        <v>0</v>
      </c>
      <c r="I253" s="37"/>
      <c r="J253" s="17"/>
      <c r="K253" s="17"/>
      <c r="L253" s="17"/>
      <c r="M253" s="42"/>
      <c r="N253" s="17"/>
      <c r="O253" s="42"/>
      <c r="P253" s="37"/>
    </row>
    <row r="254" spans="1:16" x14ac:dyDescent="0.2">
      <c r="A254" s="56"/>
      <c r="B254" s="57"/>
      <c r="C254" s="11"/>
      <c r="D254" s="35"/>
      <c r="E254" s="36"/>
      <c r="F254" s="36"/>
      <c r="G254" s="36"/>
      <c r="H254" s="36"/>
      <c r="I254" s="37"/>
      <c r="J254" s="17"/>
      <c r="K254" s="17"/>
      <c r="L254" s="17"/>
      <c r="M254" s="42"/>
      <c r="N254" s="17"/>
      <c r="O254" s="42"/>
      <c r="P254" s="37"/>
    </row>
    <row r="255" spans="1:16" x14ac:dyDescent="0.2">
      <c r="A255" s="150"/>
      <c r="B255" s="151"/>
      <c r="C255" s="110"/>
      <c r="D255" s="216" t="s">
        <v>63</v>
      </c>
      <c r="E255" s="217">
        <f>E253</f>
        <v>2327</v>
      </c>
      <c r="F255" s="217">
        <f>F253</f>
        <v>2327</v>
      </c>
      <c r="G255" s="217">
        <f>G253</f>
        <v>0</v>
      </c>
      <c r="H255" s="217">
        <f>H253</f>
        <v>0</v>
      </c>
      <c r="I255" s="37"/>
      <c r="J255" s="17"/>
      <c r="K255" s="17"/>
      <c r="L255" s="17"/>
      <c r="M255" s="42"/>
      <c r="N255" s="17"/>
      <c r="O255" s="42"/>
      <c r="P255" s="37"/>
    </row>
    <row r="256" spans="1:16" x14ac:dyDescent="0.2">
      <c r="A256" s="18" t="s">
        <v>308</v>
      </c>
      <c r="B256" s="24"/>
      <c r="C256" s="11"/>
      <c r="D256" s="35"/>
      <c r="E256" s="36"/>
      <c r="F256" s="36"/>
      <c r="G256" s="36"/>
      <c r="H256" s="36"/>
      <c r="I256" s="37">
        <v>134</v>
      </c>
      <c r="J256" s="7" t="s">
        <v>308</v>
      </c>
      <c r="K256" s="17"/>
      <c r="L256" s="17" t="s">
        <v>33</v>
      </c>
      <c r="M256" s="42">
        <v>9500</v>
      </c>
      <c r="N256" s="17" t="s">
        <v>33</v>
      </c>
      <c r="O256" s="42">
        <v>9500</v>
      </c>
      <c r="P256" s="37">
        <v>0</v>
      </c>
    </row>
    <row r="257" spans="1:17" x14ac:dyDescent="0.2">
      <c r="A257" s="38"/>
      <c r="B257" s="39"/>
      <c r="C257" s="40"/>
      <c r="D257" s="35"/>
      <c r="E257" s="36"/>
      <c r="F257" s="36"/>
      <c r="G257" s="36"/>
      <c r="H257" s="36"/>
      <c r="I257" s="37">
        <v>135</v>
      </c>
      <c r="J257" s="17" t="s">
        <v>66</v>
      </c>
      <c r="K257" s="17"/>
      <c r="L257" s="17" t="s">
        <v>23</v>
      </c>
      <c r="M257" s="42">
        <v>9000</v>
      </c>
      <c r="N257" s="17" t="s">
        <v>23</v>
      </c>
      <c r="O257" s="42">
        <v>9000</v>
      </c>
      <c r="P257" s="37">
        <v>0</v>
      </c>
    </row>
    <row r="258" spans="1:17" x14ac:dyDescent="0.2">
      <c r="A258" s="141" t="s">
        <v>66</v>
      </c>
      <c r="B258" s="134"/>
      <c r="C258" s="45">
        <v>1</v>
      </c>
      <c r="D258" s="46" t="s">
        <v>23</v>
      </c>
      <c r="E258" s="84">
        <v>13124</v>
      </c>
      <c r="F258" s="84">
        <v>13124</v>
      </c>
      <c r="G258" s="84">
        <v>10000</v>
      </c>
      <c r="H258" s="84">
        <v>9000</v>
      </c>
      <c r="I258" s="37">
        <v>136</v>
      </c>
      <c r="J258" s="17" t="s">
        <v>309</v>
      </c>
      <c r="K258" s="17"/>
      <c r="L258" s="17" t="s">
        <v>23</v>
      </c>
      <c r="M258" s="37">
        <v>100</v>
      </c>
      <c r="N258" s="17" t="s">
        <v>23</v>
      </c>
      <c r="O258" s="37">
        <v>100</v>
      </c>
      <c r="P258" s="37">
        <v>0</v>
      </c>
    </row>
    <row r="259" spans="1:17" x14ac:dyDescent="0.2">
      <c r="A259" s="141" t="s">
        <v>310</v>
      </c>
      <c r="B259" s="134"/>
      <c r="C259" s="45"/>
      <c r="D259" s="46" t="s">
        <v>23</v>
      </c>
      <c r="E259" s="84"/>
      <c r="F259" s="84">
        <v>0</v>
      </c>
      <c r="G259" s="84">
        <v>0</v>
      </c>
      <c r="H259" s="84">
        <v>12400</v>
      </c>
      <c r="I259" s="37">
        <v>137</v>
      </c>
      <c r="J259" s="17" t="s">
        <v>311</v>
      </c>
      <c r="K259" s="17"/>
      <c r="L259" s="17" t="s">
        <v>23</v>
      </c>
      <c r="M259" s="37">
        <v>400</v>
      </c>
      <c r="N259" s="17" t="s">
        <v>23</v>
      </c>
      <c r="O259" s="37">
        <v>400</v>
      </c>
      <c r="P259" s="37">
        <v>0</v>
      </c>
    </row>
    <row r="260" spans="1:17" x14ac:dyDescent="0.2">
      <c r="A260" s="143" t="s">
        <v>312</v>
      </c>
      <c r="B260" s="144"/>
      <c r="C260" s="159"/>
      <c r="D260" s="146" t="s">
        <v>61</v>
      </c>
      <c r="E260" s="160"/>
      <c r="F260" s="160">
        <v>0</v>
      </c>
      <c r="G260" s="160">
        <v>10000</v>
      </c>
      <c r="H260" s="160">
        <v>0</v>
      </c>
      <c r="I260" s="37"/>
      <c r="J260" s="17"/>
      <c r="K260" s="17"/>
      <c r="L260" s="17"/>
      <c r="M260" s="37"/>
      <c r="N260" s="17"/>
      <c r="O260" s="37"/>
      <c r="P260" s="37"/>
    </row>
    <row r="261" spans="1:17" x14ac:dyDescent="0.2">
      <c r="A261" s="141" t="s">
        <v>313</v>
      </c>
      <c r="B261" s="134"/>
      <c r="C261" s="45"/>
      <c r="D261" s="46" t="s">
        <v>23</v>
      </c>
      <c r="E261" s="84"/>
      <c r="F261" s="84">
        <v>0</v>
      </c>
      <c r="G261" s="84">
        <v>0</v>
      </c>
      <c r="H261" s="84">
        <v>9400</v>
      </c>
      <c r="I261" s="37"/>
      <c r="J261" s="17"/>
      <c r="K261" s="17"/>
      <c r="L261" s="17"/>
      <c r="M261" s="37"/>
      <c r="N261" s="17"/>
      <c r="O261" s="37"/>
      <c r="P261" s="37"/>
    </row>
    <row r="262" spans="1:17" x14ac:dyDescent="0.2">
      <c r="A262" s="143" t="s">
        <v>314</v>
      </c>
      <c r="B262" s="144"/>
      <c r="C262" s="159"/>
      <c r="D262" s="146" t="s">
        <v>61</v>
      </c>
      <c r="E262" s="160"/>
      <c r="F262" s="160">
        <v>0</v>
      </c>
      <c r="G262" s="160">
        <v>6000</v>
      </c>
      <c r="H262" s="160">
        <v>0</v>
      </c>
      <c r="I262" s="37"/>
      <c r="J262" s="17"/>
      <c r="K262" s="17"/>
      <c r="L262" s="17"/>
      <c r="M262" s="37"/>
      <c r="N262" s="17"/>
      <c r="O262" s="37"/>
      <c r="P262" s="37"/>
    </row>
    <row r="263" spans="1:17" x14ac:dyDescent="0.2">
      <c r="A263" s="141" t="s">
        <v>315</v>
      </c>
      <c r="B263" s="134"/>
      <c r="C263" s="45"/>
      <c r="D263" s="46" t="s">
        <v>23</v>
      </c>
      <c r="E263" s="84"/>
      <c r="F263" s="84">
        <v>0</v>
      </c>
      <c r="G263" s="84">
        <v>0</v>
      </c>
      <c r="H263" s="84">
        <v>10200</v>
      </c>
      <c r="I263" s="37"/>
      <c r="J263" s="17"/>
      <c r="K263" s="17"/>
      <c r="L263" s="17"/>
      <c r="M263" s="37"/>
      <c r="N263" s="17"/>
      <c r="O263" s="37"/>
      <c r="P263" s="37"/>
    </row>
    <row r="264" spans="1:17" x14ac:dyDescent="0.2">
      <c r="A264" s="143" t="s">
        <v>316</v>
      </c>
      <c r="B264" s="144"/>
      <c r="C264" s="159"/>
      <c r="D264" s="146" t="s">
        <v>61</v>
      </c>
      <c r="E264" s="209"/>
      <c r="F264" s="160">
        <v>0</v>
      </c>
      <c r="G264" s="160">
        <v>10000</v>
      </c>
      <c r="H264" s="160">
        <v>0</v>
      </c>
      <c r="I264" s="37"/>
      <c r="J264" s="17"/>
      <c r="K264" s="17"/>
      <c r="L264" s="17"/>
      <c r="M264" s="37"/>
      <c r="N264" s="17"/>
      <c r="O264" s="37"/>
      <c r="P264" s="37"/>
    </row>
    <row r="265" spans="1:17" x14ac:dyDescent="0.2">
      <c r="A265" s="56"/>
      <c r="B265" s="57"/>
      <c r="C265" s="11"/>
      <c r="D265" s="35"/>
      <c r="E265" s="36"/>
      <c r="F265" s="36"/>
      <c r="G265" s="36"/>
      <c r="H265" s="36"/>
      <c r="I265" s="37"/>
      <c r="J265" s="17"/>
      <c r="K265" s="17"/>
      <c r="L265" s="17"/>
      <c r="M265" s="37"/>
      <c r="N265" s="17"/>
      <c r="O265" s="37"/>
      <c r="P265" s="37"/>
    </row>
    <row r="266" spans="1:17" x14ac:dyDescent="0.2">
      <c r="A266" s="166"/>
      <c r="B266" s="167"/>
      <c r="C266" s="60"/>
      <c r="D266" s="148" t="s">
        <v>32</v>
      </c>
      <c r="E266" s="168"/>
      <c r="F266" s="168">
        <f>F258</f>
        <v>13124</v>
      </c>
      <c r="G266" s="168">
        <f>G258+G259+G261+G263</f>
        <v>10000</v>
      </c>
      <c r="H266" s="168">
        <f>H258+H259+H261+H263</f>
        <v>41000</v>
      </c>
      <c r="I266" s="37"/>
      <c r="J266" s="17"/>
      <c r="K266" s="17"/>
      <c r="L266" s="17"/>
      <c r="M266" s="37"/>
      <c r="N266" s="17"/>
      <c r="O266" s="37"/>
      <c r="P266" s="37"/>
    </row>
    <row r="267" spans="1:17" x14ac:dyDescent="0.2">
      <c r="A267" s="212"/>
      <c r="B267" s="213"/>
      <c r="C267" s="214"/>
      <c r="D267" s="152" t="s">
        <v>63</v>
      </c>
      <c r="E267" s="215"/>
      <c r="F267" s="215"/>
      <c r="G267" s="215">
        <f>G260+G262+G264</f>
        <v>26000</v>
      </c>
      <c r="H267" s="215">
        <f>H264</f>
        <v>0</v>
      </c>
      <c r="I267" s="37"/>
      <c r="J267" s="17"/>
      <c r="K267" s="17"/>
      <c r="L267" s="17"/>
      <c r="M267" s="37"/>
      <c r="N267" s="17"/>
      <c r="O267" s="37"/>
      <c r="P267" s="37"/>
    </row>
    <row r="268" spans="1:17" x14ac:dyDescent="0.2">
      <c r="A268" s="115"/>
      <c r="B268" s="116"/>
      <c r="C268" s="29"/>
      <c r="D268" s="169" t="s">
        <v>52</v>
      </c>
      <c r="E268" s="117">
        <f>SUM(E253:E259)</f>
        <v>17778</v>
      </c>
      <c r="F268" s="117">
        <f t="shared" ref="F268:H268" si="1">SUM(F266:F267)</f>
        <v>13124</v>
      </c>
      <c r="G268" s="117">
        <f t="shared" si="1"/>
        <v>36000</v>
      </c>
      <c r="H268" s="117">
        <f t="shared" si="1"/>
        <v>41000</v>
      </c>
      <c r="I268" s="113"/>
      <c r="J268" s="65"/>
      <c r="K268" s="65"/>
      <c r="L268" s="65" t="s">
        <v>33</v>
      </c>
      <c r="M268" s="66">
        <v>9500</v>
      </c>
      <c r="N268" s="65" t="s">
        <v>33</v>
      </c>
      <c r="O268" s="66">
        <v>9500</v>
      </c>
      <c r="P268" s="119">
        <v>0</v>
      </c>
      <c r="Q268" s="170"/>
    </row>
    <row r="269" spans="1:17" x14ac:dyDescent="0.2">
      <c r="A269" s="18" t="s">
        <v>317</v>
      </c>
      <c r="B269" s="24"/>
      <c r="C269" s="11"/>
      <c r="D269" s="35"/>
      <c r="E269" s="36"/>
      <c r="F269" s="36"/>
      <c r="G269" s="36"/>
      <c r="H269" s="36"/>
      <c r="I269" s="37">
        <v>138</v>
      </c>
      <c r="J269" s="17" t="s">
        <v>318</v>
      </c>
    </row>
    <row r="270" spans="1:17" x14ac:dyDescent="0.2">
      <c r="A270" s="18"/>
      <c r="B270" s="24"/>
      <c r="C270" s="11"/>
      <c r="D270" s="35"/>
      <c r="E270" s="36"/>
      <c r="F270" s="36"/>
      <c r="G270" s="36"/>
      <c r="H270" s="36"/>
      <c r="I270" s="37">
        <v>139</v>
      </c>
      <c r="J270" s="17" t="s">
        <v>66</v>
      </c>
      <c r="K270" s="17"/>
      <c r="L270" s="17" t="s">
        <v>23</v>
      </c>
      <c r="M270" s="42">
        <v>15000</v>
      </c>
      <c r="N270" s="17" t="s">
        <v>23</v>
      </c>
      <c r="O270" s="42">
        <v>18000</v>
      </c>
      <c r="P270" s="42">
        <v>3000</v>
      </c>
    </row>
    <row r="271" spans="1:17" x14ac:dyDescent="0.2">
      <c r="A271" s="141" t="s">
        <v>66</v>
      </c>
      <c r="B271" s="134"/>
      <c r="C271" s="45">
        <v>1</v>
      </c>
      <c r="D271" s="46" t="s">
        <v>23</v>
      </c>
      <c r="E271" s="84">
        <v>40000</v>
      </c>
      <c r="F271" s="84">
        <v>40000</v>
      </c>
      <c r="G271" s="84">
        <v>20000</v>
      </c>
      <c r="H271" s="84">
        <v>4000</v>
      </c>
      <c r="I271" s="37">
        <v>140</v>
      </c>
      <c r="J271" s="17" t="s">
        <v>319</v>
      </c>
      <c r="K271" s="17"/>
      <c r="L271" s="17" t="s">
        <v>23</v>
      </c>
      <c r="M271" s="42">
        <v>2700</v>
      </c>
      <c r="N271" s="17" t="s">
        <v>23</v>
      </c>
      <c r="O271" s="42">
        <v>2700</v>
      </c>
      <c r="P271" s="37">
        <v>0</v>
      </c>
    </row>
    <row r="272" spans="1:17" x14ac:dyDescent="0.2">
      <c r="A272" s="141" t="s">
        <v>320</v>
      </c>
      <c r="B272" s="134"/>
      <c r="C272" s="45">
        <v>2</v>
      </c>
      <c r="D272" s="46" t="s">
        <v>23</v>
      </c>
      <c r="E272" s="84">
        <v>5200</v>
      </c>
      <c r="F272" s="84">
        <v>5200</v>
      </c>
      <c r="G272" s="84">
        <v>0</v>
      </c>
      <c r="H272" s="84">
        <v>0</v>
      </c>
      <c r="I272" s="37">
        <v>141</v>
      </c>
      <c r="J272" s="17" t="s">
        <v>321</v>
      </c>
      <c r="K272" s="17"/>
      <c r="L272" s="17" t="s">
        <v>23</v>
      </c>
      <c r="M272" s="42">
        <v>1670</v>
      </c>
      <c r="N272" s="17" t="s">
        <v>23</v>
      </c>
      <c r="O272" s="42">
        <v>2500</v>
      </c>
      <c r="P272" s="37">
        <v>830</v>
      </c>
    </row>
    <row r="273" spans="1:17" x14ac:dyDescent="0.2">
      <c r="A273" s="141" t="s">
        <v>322</v>
      </c>
      <c r="B273" s="134"/>
      <c r="C273" s="45">
        <v>3</v>
      </c>
      <c r="D273" s="46" t="s">
        <v>23</v>
      </c>
      <c r="E273" s="84">
        <v>1700</v>
      </c>
      <c r="F273" s="84">
        <v>1700</v>
      </c>
      <c r="G273" s="84">
        <v>0</v>
      </c>
      <c r="H273" s="84">
        <v>2000</v>
      </c>
    </row>
    <row r="274" spans="1:17" x14ac:dyDescent="0.2">
      <c r="A274" s="141" t="s">
        <v>323</v>
      </c>
      <c r="B274" s="134"/>
      <c r="C274" s="45">
        <v>4</v>
      </c>
      <c r="D274" s="46" t="s">
        <v>23</v>
      </c>
      <c r="E274" s="84">
        <v>16200</v>
      </c>
      <c r="F274" s="84">
        <v>16200</v>
      </c>
      <c r="G274" s="84">
        <v>0</v>
      </c>
      <c r="H274" s="84">
        <v>16200</v>
      </c>
      <c r="J274" s="17"/>
      <c r="K274" s="17"/>
      <c r="M274" s="17"/>
      <c r="O274" s="17"/>
      <c r="P274" s="17"/>
    </row>
    <row r="275" spans="1:17" x14ac:dyDescent="0.2">
      <c r="A275" s="141" t="s">
        <v>324</v>
      </c>
      <c r="B275" s="134"/>
      <c r="C275" s="45">
        <v>5</v>
      </c>
      <c r="D275" s="46" t="s">
        <v>23</v>
      </c>
      <c r="E275" s="84">
        <v>2700</v>
      </c>
      <c r="F275" s="84">
        <v>0</v>
      </c>
      <c r="G275" s="84">
        <v>2700</v>
      </c>
      <c r="H275" s="84">
        <v>0</v>
      </c>
      <c r="J275" s="17"/>
      <c r="K275" s="17"/>
      <c r="L275" s="17"/>
      <c r="M275" s="17"/>
      <c r="N275" s="17"/>
      <c r="O275" s="17"/>
    </row>
    <row r="276" spans="1:17" x14ac:dyDescent="0.2">
      <c r="A276" s="141" t="s">
        <v>325</v>
      </c>
      <c r="B276" s="134"/>
      <c r="C276" s="45">
        <v>7</v>
      </c>
      <c r="D276" s="46" t="s">
        <v>23</v>
      </c>
      <c r="E276" s="84">
        <v>1950</v>
      </c>
      <c r="F276" s="84">
        <v>0</v>
      </c>
      <c r="G276" s="84">
        <v>1950</v>
      </c>
      <c r="H276" s="84">
        <v>0</v>
      </c>
      <c r="J276" s="17"/>
      <c r="K276" s="17"/>
      <c r="L276" s="17"/>
      <c r="M276" s="17"/>
      <c r="N276" s="17"/>
      <c r="O276" s="17"/>
    </row>
    <row r="277" spans="1:17" x14ac:dyDescent="0.2">
      <c r="A277" s="141" t="s">
        <v>326</v>
      </c>
      <c r="B277" s="134"/>
      <c r="C277" s="45">
        <v>10</v>
      </c>
      <c r="D277" s="46" t="s">
        <v>23</v>
      </c>
      <c r="E277" s="84">
        <v>14400</v>
      </c>
      <c r="F277" s="84">
        <v>0</v>
      </c>
      <c r="G277" s="84">
        <v>0</v>
      </c>
      <c r="H277" s="84">
        <v>0</v>
      </c>
      <c r="J277" s="17"/>
      <c r="K277" s="17"/>
      <c r="L277" s="17"/>
      <c r="M277" s="17"/>
      <c r="N277" s="17"/>
      <c r="O277" s="17"/>
    </row>
    <row r="278" spans="1:17" x14ac:dyDescent="0.2">
      <c r="A278" s="141" t="s">
        <v>327</v>
      </c>
      <c r="B278" s="134"/>
      <c r="C278" s="45">
        <v>11</v>
      </c>
      <c r="D278" s="46" t="s">
        <v>23</v>
      </c>
      <c r="E278" s="84">
        <v>15900</v>
      </c>
      <c r="F278" s="84">
        <v>0</v>
      </c>
      <c r="G278" s="84">
        <v>0</v>
      </c>
      <c r="H278" s="84">
        <v>0</v>
      </c>
      <c r="J278" s="17"/>
      <c r="K278" s="17"/>
      <c r="L278" s="17"/>
      <c r="M278" s="17"/>
      <c r="N278" s="17"/>
      <c r="O278" s="17"/>
    </row>
    <row r="279" spans="1:17" x14ac:dyDescent="0.2">
      <c r="A279" s="56"/>
      <c r="B279" s="57"/>
      <c r="C279" s="11"/>
      <c r="D279" s="35"/>
      <c r="E279" s="36"/>
      <c r="F279" s="36"/>
      <c r="G279" s="36"/>
      <c r="H279" s="36"/>
      <c r="J279" s="17"/>
      <c r="K279" s="17"/>
      <c r="L279" s="17"/>
      <c r="M279" s="17"/>
      <c r="N279" s="17"/>
      <c r="O279" s="17"/>
    </row>
    <row r="280" spans="1:17" x14ac:dyDescent="0.2">
      <c r="A280" s="58"/>
      <c r="B280" s="59"/>
      <c r="C280" s="60"/>
      <c r="D280" s="61" t="s">
        <v>32</v>
      </c>
      <c r="E280" s="62">
        <f>SUM(E271:E279)</f>
        <v>98050</v>
      </c>
      <c r="F280" s="62">
        <f>SUM(F271:F279)</f>
        <v>63100</v>
      </c>
      <c r="G280" s="62">
        <f>SUM(G271:G279)</f>
        <v>24650</v>
      </c>
      <c r="H280" s="62">
        <f>SUM(H271:H279)</f>
        <v>22200</v>
      </c>
      <c r="I280" s="118"/>
      <c r="J280" s="65"/>
      <c r="K280" s="65"/>
      <c r="L280" s="65" t="s">
        <v>33</v>
      </c>
      <c r="M280" s="66">
        <v>19370</v>
      </c>
      <c r="N280" s="65" t="s">
        <v>33</v>
      </c>
      <c r="O280" s="66">
        <v>23200</v>
      </c>
      <c r="P280" s="66">
        <v>3830</v>
      </c>
      <c r="Q280" s="170"/>
    </row>
    <row r="281" spans="1:17" x14ac:dyDescent="0.2">
      <c r="A281" s="18" t="s">
        <v>328</v>
      </c>
      <c r="B281" s="24"/>
      <c r="C281" s="11"/>
      <c r="D281" s="35"/>
      <c r="E281" s="36"/>
      <c r="F281" s="36"/>
      <c r="G281" s="36"/>
      <c r="H281" s="36"/>
      <c r="I281" s="37">
        <v>142</v>
      </c>
      <c r="J281" s="17" t="s">
        <v>329</v>
      </c>
    </row>
    <row r="282" spans="1:17" x14ac:dyDescent="0.2">
      <c r="A282" s="18"/>
      <c r="B282" s="24"/>
      <c r="C282" s="11"/>
      <c r="D282" s="35"/>
      <c r="E282" s="36"/>
      <c r="F282" s="36"/>
      <c r="G282" s="36"/>
      <c r="H282" s="36"/>
      <c r="I282" s="37">
        <v>143</v>
      </c>
      <c r="J282" s="17" t="s">
        <v>330</v>
      </c>
      <c r="K282" s="17"/>
      <c r="L282" s="17" t="s">
        <v>23</v>
      </c>
      <c r="M282" s="42">
        <v>12000</v>
      </c>
      <c r="N282" s="17" t="s">
        <v>23</v>
      </c>
      <c r="O282" s="42">
        <v>12000</v>
      </c>
      <c r="P282" s="37">
        <v>0</v>
      </c>
    </row>
    <row r="283" spans="1:17" x14ac:dyDescent="0.2">
      <c r="A283" s="48" t="s">
        <v>331</v>
      </c>
      <c r="B283" s="83"/>
      <c r="C283" s="50">
        <v>1</v>
      </c>
      <c r="D283" s="46" t="s">
        <v>23</v>
      </c>
      <c r="E283" s="47">
        <v>3000</v>
      </c>
      <c r="F283" s="47">
        <v>0</v>
      </c>
      <c r="G283" s="47">
        <v>3000</v>
      </c>
      <c r="H283" s="47">
        <v>8000</v>
      </c>
      <c r="I283" s="37">
        <v>144</v>
      </c>
      <c r="J283" s="17" t="s">
        <v>332</v>
      </c>
      <c r="K283" s="17"/>
      <c r="L283" s="17" t="s">
        <v>23</v>
      </c>
      <c r="M283" s="42">
        <v>1500</v>
      </c>
      <c r="N283" s="17" t="s">
        <v>23</v>
      </c>
      <c r="O283" s="42">
        <v>1500</v>
      </c>
      <c r="P283" s="37">
        <v>0</v>
      </c>
    </row>
    <row r="284" spans="1:17" x14ac:dyDescent="0.2">
      <c r="A284" s="48" t="s">
        <v>333</v>
      </c>
      <c r="B284" s="83"/>
      <c r="C284" s="50">
        <v>2</v>
      </c>
      <c r="D284" s="46" t="s">
        <v>23</v>
      </c>
      <c r="E284" s="84">
        <v>10000</v>
      </c>
      <c r="F284" s="84">
        <v>5000</v>
      </c>
      <c r="G284" s="84">
        <v>4000</v>
      </c>
      <c r="H284" s="84">
        <v>4000</v>
      </c>
      <c r="I284" s="37">
        <v>145</v>
      </c>
      <c r="J284" s="17" t="s">
        <v>334</v>
      </c>
      <c r="K284" s="17"/>
      <c r="L284" s="17" t="s">
        <v>23</v>
      </c>
      <c r="M284" s="42">
        <v>5600</v>
      </c>
      <c r="N284" s="17" t="s">
        <v>23</v>
      </c>
      <c r="O284" s="42">
        <v>5600</v>
      </c>
      <c r="P284" s="37">
        <v>0</v>
      </c>
    </row>
    <row r="285" spans="1:17" x14ac:dyDescent="0.2">
      <c r="A285" s="141" t="s">
        <v>335</v>
      </c>
      <c r="B285" s="134"/>
      <c r="C285" s="45">
        <v>3</v>
      </c>
      <c r="D285" s="46" t="s">
        <v>23</v>
      </c>
      <c r="E285" s="84">
        <v>2000</v>
      </c>
      <c r="F285" s="84">
        <v>0</v>
      </c>
      <c r="G285" s="84">
        <v>2000</v>
      </c>
      <c r="H285" s="84">
        <v>1000</v>
      </c>
      <c r="I285" s="37">
        <v>146</v>
      </c>
      <c r="J285" s="17" t="s">
        <v>336</v>
      </c>
      <c r="K285" s="17"/>
      <c r="L285" s="17" t="s">
        <v>23</v>
      </c>
      <c r="M285" s="42">
        <v>4181</v>
      </c>
      <c r="N285" s="17" t="s">
        <v>23</v>
      </c>
      <c r="O285" s="42">
        <v>4181</v>
      </c>
      <c r="P285" s="37">
        <v>0</v>
      </c>
    </row>
    <row r="286" spans="1:17" x14ac:dyDescent="0.2">
      <c r="A286" s="18" t="s">
        <v>337</v>
      </c>
      <c r="B286" s="57"/>
      <c r="C286" s="11"/>
      <c r="D286" s="12"/>
      <c r="E286" s="36"/>
      <c r="F286" s="36"/>
      <c r="G286" s="36"/>
      <c r="H286" s="36"/>
      <c r="I286" s="37">
        <v>147</v>
      </c>
      <c r="J286" s="17" t="s">
        <v>338</v>
      </c>
      <c r="K286" s="17"/>
      <c r="L286" s="17" t="s">
        <v>23</v>
      </c>
      <c r="M286" s="42">
        <v>24160</v>
      </c>
      <c r="N286" s="17" t="s">
        <v>23</v>
      </c>
      <c r="O286" s="42">
        <v>24160</v>
      </c>
      <c r="P286" s="37">
        <v>0</v>
      </c>
    </row>
    <row r="287" spans="1:17" x14ac:dyDescent="0.2">
      <c r="A287" s="48"/>
      <c r="B287" s="83" t="s">
        <v>339</v>
      </c>
      <c r="C287" s="50"/>
      <c r="D287" s="46" t="s">
        <v>23</v>
      </c>
      <c r="E287" s="84"/>
      <c r="F287" s="84">
        <v>0</v>
      </c>
      <c r="G287" s="84">
        <v>2850</v>
      </c>
      <c r="H287" s="84">
        <v>0</v>
      </c>
      <c r="I287" s="37">
        <v>148</v>
      </c>
      <c r="J287" s="17" t="s">
        <v>340</v>
      </c>
      <c r="K287" s="17"/>
      <c r="L287" s="17" t="s">
        <v>23</v>
      </c>
      <c r="M287" s="42">
        <v>3100</v>
      </c>
      <c r="N287" s="17" t="s">
        <v>23</v>
      </c>
      <c r="O287" s="42">
        <v>3100</v>
      </c>
      <c r="P287" s="37">
        <v>0</v>
      </c>
    </row>
    <row r="288" spans="1:17" x14ac:dyDescent="0.2">
      <c r="A288" s="48"/>
      <c r="B288" s="83" t="s">
        <v>341</v>
      </c>
      <c r="C288" s="50"/>
      <c r="D288" s="46" t="s">
        <v>23</v>
      </c>
      <c r="E288" s="84"/>
      <c r="F288" s="84">
        <v>0</v>
      </c>
      <c r="G288" s="84">
        <v>18000</v>
      </c>
      <c r="H288" s="84">
        <v>18000</v>
      </c>
      <c r="I288" s="37">
        <v>149</v>
      </c>
      <c r="J288" s="17" t="s">
        <v>342</v>
      </c>
      <c r="K288" s="17"/>
      <c r="L288" s="17" t="s">
        <v>23</v>
      </c>
      <c r="M288" s="42">
        <v>7700</v>
      </c>
      <c r="N288" s="17" t="s">
        <v>23</v>
      </c>
      <c r="O288" s="42">
        <v>7700</v>
      </c>
      <c r="P288" s="37">
        <v>0</v>
      </c>
    </row>
    <row r="289" spans="1:16" x14ac:dyDescent="0.2">
      <c r="A289" s="48"/>
      <c r="B289" s="83" t="s">
        <v>343</v>
      </c>
      <c r="C289" s="50"/>
      <c r="D289" s="46" t="s">
        <v>61</v>
      </c>
      <c r="E289" s="84"/>
      <c r="F289" s="84"/>
      <c r="G289" s="84"/>
      <c r="H289" s="84"/>
      <c r="I289" s="37">
        <v>150</v>
      </c>
      <c r="J289" s="17" t="s">
        <v>344</v>
      </c>
      <c r="K289" s="17"/>
      <c r="L289" s="17" t="s">
        <v>23</v>
      </c>
      <c r="M289" s="37">
        <v>895</v>
      </c>
      <c r="N289" s="17" t="s">
        <v>23</v>
      </c>
      <c r="O289" s="37">
        <v>895</v>
      </c>
      <c r="P289" s="37">
        <v>0</v>
      </c>
    </row>
    <row r="290" spans="1:16" x14ac:dyDescent="0.2">
      <c r="A290" s="48"/>
      <c r="B290" s="83" t="s">
        <v>345</v>
      </c>
      <c r="C290" s="50"/>
      <c r="D290" s="46" t="s">
        <v>23</v>
      </c>
      <c r="E290" s="84"/>
      <c r="F290" s="84">
        <v>0</v>
      </c>
      <c r="G290" s="84">
        <v>0</v>
      </c>
      <c r="H290" s="84">
        <v>5000</v>
      </c>
      <c r="I290" s="37">
        <v>151</v>
      </c>
      <c r="J290" s="17" t="s">
        <v>346</v>
      </c>
      <c r="K290" s="17"/>
      <c r="L290" s="17" t="s">
        <v>23</v>
      </c>
      <c r="M290" s="37">
        <v>750</v>
      </c>
      <c r="N290" s="17" t="s">
        <v>23</v>
      </c>
      <c r="O290" s="37">
        <v>750</v>
      </c>
      <c r="P290" s="37">
        <v>0</v>
      </c>
    </row>
    <row r="291" spans="1:16" x14ac:dyDescent="0.2">
      <c r="A291" s="218"/>
      <c r="B291" s="219" t="s">
        <v>347</v>
      </c>
      <c r="C291" s="145"/>
      <c r="D291" s="146" t="s">
        <v>61</v>
      </c>
      <c r="E291" s="160"/>
      <c r="F291" s="160">
        <v>0</v>
      </c>
      <c r="G291" s="160">
        <v>6900</v>
      </c>
      <c r="H291" s="160"/>
      <c r="I291" s="37">
        <v>152</v>
      </c>
      <c r="J291" s="17" t="s">
        <v>348</v>
      </c>
      <c r="K291" s="17"/>
      <c r="L291" s="17" t="s">
        <v>23</v>
      </c>
      <c r="M291" s="42">
        <v>5000</v>
      </c>
      <c r="N291" s="17" t="s">
        <v>23</v>
      </c>
      <c r="O291" s="42">
        <v>5000</v>
      </c>
      <c r="P291" s="37">
        <v>0</v>
      </c>
    </row>
    <row r="292" spans="1:16" x14ac:dyDescent="0.2">
      <c r="A292" s="48"/>
      <c r="B292" s="83" t="s">
        <v>349</v>
      </c>
      <c r="C292" s="50"/>
      <c r="D292" s="46" t="s">
        <v>23</v>
      </c>
      <c r="E292" s="84"/>
      <c r="F292" s="84">
        <v>0</v>
      </c>
      <c r="G292" s="84">
        <v>0</v>
      </c>
      <c r="H292" s="84">
        <v>3500</v>
      </c>
      <c r="I292" s="37">
        <v>153</v>
      </c>
      <c r="J292" s="17" t="s">
        <v>350</v>
      </c>
      <c r="K292" s="17"/>
      <c r="L292" s="17" t="s">
        <v>23</v>
      </c>
      <c r="M292" s="42">
        <v>5488</v>
      </c>
      <c r="N292" s="17" t="s">
        <v>23</v>
      </c>
      <c r="O292" s="42">
        <v>5488</v>
      </c>
      <c r="P292" s="37">
        <v>0</v>
      </c>
    </row>
    <row r="293" spans="1:16" x14ac:dyDescent="0.2">
      <c r="A293" s="48"/>
      <c r="B293" s="83" t="s">
        <v>351</v>
      </c>
      <c r="C293" s="50"/>
      <c r="D293" s="46" t="s">
        <v>23</v>
      </c>
      <c r="E293" s="84"/>
      <c r="F293" s="84">
        <v>0</v>
      </c>
      <c r="G293" s="84">
        <v>0</v>
      </c>
      <c r="H293" s="84">
        <v>616</v>
      </c>
      <c r="I293" s="37">
        <v>154</v>
      </c>
      <c r="J293" s="17" t="s">
        <v>352</v>
      </c>
      <c r="K293" s="17"/>
      <c r="N293" s="17" t="s">
        <v>23</v>
      </c>
      <c r="O293" s="42">
        <v>1700</v>
      </c>
      <c r="P293" s="42">
        <v>1700</v>
      </c>
    </row>
    <row r="294" spans="1:16" x14ac:dyDescent="0.2">
      <c r="A294" s="48"/>
      <c r="B294" s="83" t="s">
        <v>353</v>
      </c>
      <c r="C294" s="50"/>
      <c r="D294" s="46" t="s">
        <v>23</v>
      </c>
      <c r="E294" s="84"/>
      <c r="F294" s="84">
        <v>0</v>
      </c>
      <c r="G294" s="84">
        <v>1000</v>
      </c>
      <c r="H294" s="84">
        <v>0</v>
      </c>
      <c r="I294" s="37">
        <v>155</v>
      </c>
      <c r="J294" s="17" t="s">
        <v>354</v>
      </c>
      <c r="K294" s="17"/>
      <c r="N294" s="17" t="s">
        <v>23</v>
      </c>
      <c r="O294" s="42">
        <v>3000</v>
      </c>
      <c r="P294" s="42">
        <v>3000</v>
      </c>
    </row>
    <row r="295" spans="1:16" x14ac:dyDescent="0.2">
      <c r="A295" s="48"/>
      <c r="B295" s="83" t="s">
        <v>355</v>
      </c>
      <c r="C295" s="50"/>
      <c r="D295" s="46" t="s">
        <v>23</v>
      </c>
      <c r="E295" s="84"/>
      <c r="F295" s="84">
        <v>0</v>
      </c>
      <c r="G295" s="84">
        <v>0</v>
      </c>
      <c r="H295" s="84">
        <v>1660</v>
      </c>
      <c r="I295" s="37">
        <v>156</v>
      </c>
      <c r="J295" s="17" t="s">
        <v>356</v>
      </c>
      <c r="K295" s="17"/>
      <c r="L295" s="17" t="s">
        <v>23</v>
      </c>
      <c r="M295" s="42">
        <v>1000</v>
      </c>
      <c r="N295" s="17" t="s">
        <v>23</v>
      </c>
      <c r="O295" s="42">
        <v>1000</v>
      </c>
      <c r="P295" s="37">
        <v>0</v>
      </c>
    </row>
    <row r="296" spans="1:16" x14ac:dyDescent="0.2">
      <c r="A296" s="48"/>
      <c r="B296" s="83" t="s">
        <v>357</v>
      </c>
      <c r="C296" s="50"/>
      <c r="D296" s="46" t="s">
        <v>23</v>
      </c>
      <c r="E296" s="84"/>
      <c r="F296" s="84">
        <v>0</v>
      </c>
      <c r="G296" s="84">
        <v>514</v>
      </c>
      <c r="H296" s="84">
        <v>0</v>
      </c>
      <c r="I296" s="37">
        <v>157</v>
      </c>
      <c r="J296" s="17" t="s">
        <v>358</v>
      </c>
      <c r="K296" s="17"/>
      <c r="L296" s="17" t="s">
        <v>23</v>
      </c>
      <c r="M296" s="42">
        <v>2670</v>
      </c>
      <c r="N296" s="17" t="s">
        <v>23</v>
      </c>
      <c r="O296" s="42">
        <v>2670</v>
      </c>
      <c r="P296" s="37">
        <v>0</v>
      </c>
    </row>
    <row r="297" spans="1:16" x14ac:dyDescent="0.2">
      <c r="A297" s="48"/>
      <c r="B297" s="83" t="s">
        <v>359</v>
      </c>
      <c r="C297" s="50"/>
      <c r="D297" s="46" t="s">
        <v>23</v>
      </c>
      <c r="E297" s="84"/>
      <c r="F297" s="84">
        <v>0</v>
      </c>
      <c r="G297" s="84">
        <v>290</v>
      </c>
      <c r="H297" s="84">
        <v>0</v>
      </c>
      <c r="I297" s="37">
        <v>158</v>
      </c>
      <c r="J297" s="17" t="s">
        <v>360</v>
      </c>
      <c r="K297" s="17"/>
      <c r="L297" s="17" t="s">
        <v>23</v>
      </c>
      <c r="M297" s="42">
        <v>6000</v>
      </c>
      <c r="N297" s="17" t="s">
        <v>23</v>
      </c>
      <c r="O297" s="42">
        <v>11000</v>
      </c>
      <c r="P297" s="42">
        <v>5000</v>
      </c>
    </row>
    <row r="298" spans="1:16" x14ac:dyDescent="0.2">
      <c r="A298" s="218"/>
      <c r="B298" s="219" t="s">
        <v>361</v>
      </c>
      <c r="C298" s="145"/>
      <c r="D298" s="146" t="s">
        <v>61</v>
      </c>
      <c r="E298" s="160"/>
      <c r="F298" s="160">
        <v>0</v>
      </c>
      <c r="G298" s="160">
        <v>100</v>
      </c>
      <c r="H298" s="160">
        <v>0</v>
      </c>
      <c r="I298" s="37">
        <v>159</v>
      </c>
      <c r="J298" s="17" t="s">
        <v>362</v>
      </c>
      <c r="K298" s="17"/>
      <c r="N298" s="17" t="s">
        <v>23</v>
      </c>
      <c r="O298" s="42">
        <v>1000</v>
      </c>
      <c r="P298" s="42">
        <v>1000</v>
      </c>
    </row>
    <row r="299" spans="1:16" x14ac:dyDescent="0.2">
      <c r="A299" s="48"/>
      <c r="B299" s="83" t="s">
        <v>363</v>
      </c>
      <c r="C299" s="50"/>
      <c r="D299" s="46" t="s">
        <v>23</v>
      </c>
      <c r="E299" s="84"/>
      <c r="F299" s="84">
        <v>0</v>
      </c>
      <c r="G299" s="84">
        <v>15000</v>
      </c>
      <c r="H299" s="84">
        <v>12000</v>
      </c>
      <c r="I299" s="37">
        <v>160</v>
      </c>
      <c r="J299" s="17" t="s">
        <v>364</v>
      </c>
      <c r="K299" s="17"/>
      <c r="N299" s="17" t="s">
        <v>23</v>
      </c>
      <c r="O299" s="42">
        <v>1500</v>
      </c>
      <c r="P299" s="42">
        <v>1500</v>
      </c>
    </row>
    <row r="300" spans="1:16" x14ac:dyDescent="0.2">
      <c r="A300" s="218"/>
      <c r="B300" s="219" t="s">
        <v>365</v>
      </c>
      <c r="C300" s="145"/>
      <c r="D300" s="146" t="s">
        <v>61</v>
      </c>
      <c r="E300" s="160"/>
      <c r="F300" s="160">
        <v>0</v>
      </c>
      <c r="G300" s="160">
        <v>5000</v>
      </c>
      <c r="H300" s="160">
        <v>0</v>
      </c>
      <c r="I300" s="37">
        <v>161</v>
      </c>
      <c r="J300" s="17" t="s">
        <v>366</v>
      </c>
      <c r="K300" s="17"/>
      <c r="N300" s="17" t="s">
        <v>23</v>
      </c>
      <c r="O300" s="37">
        <v>300</v>
      </c>
      <c r="P300" s="37">
        <v>300</v>
      </c>
    </row>
    <row r="301" spans="1:16" x14ac:dyDescent="0.2">
      <c r="A301" s="48"/>
      <c r="B301" s="83" t="s">
        <v>367</v>
      </c>
      <c r="C301" s="50"/>
      <c r="D301" s="46" t="s">
        <v>23</v>
      </c>
      <c r="E301" s="84"/>
      <c r="F301" s="84">
        <v>0</v>
      </c>
      <c r="G301" s="84">
        <v>0</v>
      </c>
      <c r="H301" s="84">
        <v>4400</v>
      </c>
      <c r="I301" s="37">
        <v>162</v>
      </c>
      <c r="J301" s="17" t="s">
        <v>368</v>
      </c>
      <c r="K301" s="17"/>
      <c r="N301" s="17" t="s">
        <v>23</v>
      </c>
      <c r="O301" s="37">
        <v>300</v>
      </c>
      <c r="P301" s="37">
        <v>300</v>
      </c>
    </row>
    <row r="302" spans="1:16" x14ac:dyDescent="0.2">
      <c r="A302" s="48"/>
      <c r="B302" s="83" t="s">
        <v>369</v>
      </c>
      <c r="C302" s="50"/>
      <c r="D302" s="46" t="s">
        <v>23</v>
      </c>
      <c r="E302" s="84"/>
      <c r="F302" s="84">
        <v>0</v>
      </c>
      <c r="G302" s="84">
        <v>500</v>
      </c>
      <c r="H302" s="84"/>
      <c r="I302" s="37">
        <v>163</v>
      </c>
      <c r="J302" s="17" t="s">
        <v>370</v>
      </c>
      <c r="K302" s="17"/>
      <c r="L302" s="17" t="s">
        <v>23</v>
      </c>
      <c r="M302" s="37">
        <v>250</v>
      </c>
      <c r="N302" s="17" t="s">
        <v>23</v>
      </c>
      <c r="O302" s="37">
        <v>250</v>
      </c>
      <c r="P302" s="37">
        <v>0</v>
      </c>
    </row>
    <row r="303" spans="1:16" x14ac:dyDescent="0.2">
      <c r="A303" s="48"/>
      <c r="B303" s="83" t="s">
        <v>371</v>
      </c>
      <c r="C303" s="50"/>
      <c r="D303" s="46" t="s">
        <v>23</v>
      </c>
      <c r="E303" s="84"/>
      <c r="F303" s="84">
        <v>0</v>
      </c>
      <c r="G303" s="84">
        <v>3000</v>
      </c>
      <c r="H303" s="84">
        <v>3000</v>
      </c>
      <c r="I303" s="37">
        <v>164</v>
      </c>
      <c r="J303" s="17" t="s">
        <v>372</v>
      </c>
      <c r="K303" s="17"/>
      <c r="L303" s="17" t="s">
        <v>23</v>
      </c>
      <c r="M303" s="42">
        <v>5000</v>
      </c>
      <c r="N303" s="17" t="s">
        <v>23</v>
      </c>
      <c r="O303" s="42">
        <v>5000</v>
      </c>
      <c r="P303" s="37">
        <v>0</v>
      </c>
    </row>
    <row r="304" spans="1:16" x14ac:dyDescent="0.2">
      <c r="A304" s="48"/>
      <c r="B304" s="83" t="s">
        <v>373</v>
      </c>
      <c r="C304" s="50"/>
      <c r="D304" s="46" t="s">
        <v>23</v>
      </c>
      <c r="E304" s="84"/>
      <c r="F304" s="84">
        <v>0</v>
      </c>
      <c r="G304" s="84">
        <v>0</v>
      </c>
      <c r="H304" s="84">
        <v>350</v>
      </c>
      <c r="I304" s="37">
        <v>166</v>
      </c>
      <c r="J304" s="17" t="s">
        <v>374</v>
      </c>
      <c r="K304" s="17"/>
      <c r="L304" s="17" t="s">
        <v>23</v>
      </c>
      <c r="M304" s="42">
        <v>12000</v>
      </c>
      <c r="N304" s="17" t="s">
        <v>23</v>
      </c>
      <c r="O304" s="42">
        <v>12000</v>
      </c>
      <c r="P304" s="37">
        <v>0</v>
      </c>
    </row>
    <row r="305" spans="1:16" x14ac:dyDescent="0.2">
      <c r="A305" s="48"/>
      <c r="B305" s="83" t="s">
        <v>375</v>
      </c>
      <c r="C305" s="50"/>
      <c r="D305" s="46" t="s">
        <v>23</v>
      </c>
      <c r="E305" s="84"/>
      <c r="F305" s="84">
        <v>0</v>
      </c>
      <c r="G305" s="84">
        <v>0</v>
      </c>
      <c r="H305" s="84">
        <v>450</v>
      </c>
      <c r="I305" s="37">
        <v>172</v>
      </c>
      <c r="J305" s="17" t="s">
        <v>376</v>
      </c>
      <c r="K305" s="17"/>
      <c r="L305" s="17" t="s">
        <v>23</v>
      </c>
      <c r="M305" s="42">
        <v>2000</v>
      </c>
      <c r="N305" s="17" t="s">
        <v>23</v>
      </c>
      <c r="O305" s="42">
        <v>2000</v>
      </c>
      <c r="P305" s="37">
        <v>0</v>
      </c>
    </row>
    <row r="306" spans="1:16" x14ac:dyDescent="0.2">
      <c r="A306" s="48"/>
      <c r="B306" s="83" t="s">
        <v>377</v>
      </c>
      <c r="C306" s="50"/>
      <c r="D306" s="46" t="s">
        <v>23</v>
      </c>
      <c r="E306" s="84"/>
      <c r="F306" s="84">
        <v>0</v>
      </c>
      <c r="G306" s="84">
        <v>1765</v>
      </c>
      <c r="H306" s="84">
        <v>0</v>
      </c>
      <c r="I306" s="37">
        <v>173</v>
      </c>
      <c r="J306" s="17" t="s">
        <v>378</v>
      </c>
      <c r="K306" s="17"/>
      <c r="L306" s="17" t="s">
        <v>23</v>
      </c>
      <c r="M306" s="37">
        <v>750</v>
      </c>
      <c r="N306" s="17" t="s">
        <v>23</v>
      </c>
      <c r="O306" s="37">
        <v>750</v>
      </c>
      <c r="P306" s="37">
        <v>0</v>
      </c>
    </row>
    <row r="307" spans="1:16" x14ac:dyDescent="0.2">
      <c r="A307" s="48"/>
      <c r="B307" s="83" t="s">
        <v>379</v>
      </c>
      <c r="C307" s="50"/>
      <c r="D307" s="46" t="s">
        <v>23</v>
      </c>
      <c r="E307" s="84"/>
      <c r="F307" s="84">
        <v>0</v>
      </c>
      <c r="G307" s="84">
        <v>4500</v>
      </c>
      <c r="H307" s="84">
        <v>0</v>
      </c>
      <c r="I307" s="37">
        <v>174</v>
      </c>
      <c r="J307" s="17" t="s">
        <v>380</v>
      </c>
      <c r="K307" s="17"/>
      <c r="N307" s="17" t="s">
        <v>23</v>
      </c>
      <c r="O307" s="42">
        <v>1300</v>
      </c>
      <c r="P307" s="42">
        <v>1300</v>
      </c>
    </row>
    <row r="308" spans="1:16" x14ac:dyDescent="0.2">
      <c r="A308" s="48"/>
      <c r="B308" s="83" t="s">
        <v>381</v>
      </c>
      <c r="C308" s="50"/>
      <c r="D308" s="46" t="s">
        <v>23</v>
      </c>
      <c r="E308" s="84"/>
      <c r="F308" s="84">
        <v>0</v>
      </c>
      <c r="G308" s="84">
        <v>2700</v>
      </c>
      <c r="H308" s="84">
        <v>1000</v>
      </c>
      <c r="I308" s="37">
        <v>175</v>
      </c>
      <c r="J308" s="17" t="s">
        <v>382</v>
      </c>
      <c r="K308" s="17"/>
      <c r="L308" s="17" t="s">
        <v>23</v>
      </c>
      <c r="M308" s="42">
        <v>4000</v>
      </c>
      <c r="N308" s="17" t="s">
        <v>23</v>
      </c>
      <c r="O308" s="42">
        <v>4000</v>
      </c>
      <c r="P308" s="37">
        <v>0</v>
      </c>
    </row>
    <row r="309" spans="1:16" x14ac:dyDescent="0.2">
      <c r="A309" s="48"/>
      <c r="B309" s="83" t="s">
        <v>383</v>
      </c>
      <c r="C309" s="50"/>
      <c r="D309" s="46" t="s">
        <v>23</v>
      </c>
      <c r="E309" s="84"/>
      <c r="F309" s="84">
        <v>0</v>
      </c>
      <c r="G309" s="84">
        <v>2500</v>
      </c>
      <c r="H309" s="84">
        <v>0</v>
      </c>
      <c r="I309" s="37">
        <v>176</v>
      </c>
      <c r="J309" s="17" t="s">
        <v>384</v>
      </c>
      <c r="K309" s="17"/>
      <c r="L309" s="17" t="s">
        <v>23</v>
      </c>
      <c r="M309" s="42">
        <v>1000</v>
      </c>
      <c r="N309" s="17" t="s">
        <v>23</v>
      </c>
      <c r="O309" s="42">
        <v>1000</v>
      </c>
      <c r="P309" s="37">
        <v>0</v>
      </c>
    </row>
    <row r="310" spans="1:16" x14ac:dyDescent="0.2">
      <c r="A310" s="48"/>
      <c r="B310" s="83" t="s">
        <v>385</v>
      </c>
      <c r="C310" s="50"/>
      <c r="D310" s="46" t="s">
        <v>23</v>
      </c>
      <c r="E310" s="84"/>
      <c r="F310" s="84">
        <v>0</v>
      </c>
      <c r="G310" s="84">
        <v>0</v>
      </c>
      <c r="H310" s="84">
        <v>5000</v>
      </c>
    </row>
    <row r="311" spans="1:16" x14ac:dyDescent="0.2">
      <c r="A311" s="48"/>
      <c r="B311" s="83" t="s">
        <v>386</v>
      </c>
      <c r="C311" s="50"/>
      <c r="D311" s="46" t="s">
        <v>23</v>
      </c>
      <c r="E311" s="84"/>
      <c r="F311" s="84">
        <v>0</v>
      </c>
      <c r="G311" s="84">
        <v>0</v>
      </c>
      <c r="H311" s="84">
        <v>5500</v>
      </c>
      <c r="I311" s="17"/>
      <c r="L311" s="17"/>
      <c r="N311" s="17"/>
      <c r="P311" s="17"/>
    </row>
    <row r="312" spans="1:16" x14ac:dyDescent="0.2">
      <c r="A312" s="48"/>
      <c r="B312" s="83" t="s">
        <v>387</v>
      </c>
      <c r="C312" s="50"/>
      <c r="D312" s="46" t="s">
        <v>23</v>
      </c>
      <c r="E312" s="84"/>
      <c r="F312" s="84">
        <v>10000</v>
      </c>
      <c r="G312" s="84">
        <v>8100</v>
      </c>
      <c r="H312" s="84">
        <v>8100</v>
      </c>
      <c r="I312" s="17"/>
      <c r="L312" s="17"/>
      <c r="M312" s="17"/>
      <c r="N312" s="17"/>
      <c r="O312" s="17"/>
    </row>
    <row r="313" spans="1:16" x14ac:dyDescent="0.2">
      <c r="A313" s="48"/>
      <c r="B313" s="83" t="s">
        <v>388</v>
      </c>
      <c r="C313" s="50"/>
      <c r="D313" s="46" t="s">
        <v>23</v>
      </c>
      <c r="E313" s="84"/>
      <c r="F313" s="84">
        <v>0</v>
      </c>
      <c r="G313" s="84">
        <v>5000</v>
      </c>
      <c r="H313" s="84">
        <v>5000</v>
      </c>
      <c r="I313" s="17"/>
      <c r="L313" s="17"/>
      <c r="M313" s="17"/>
      <c r="N313" s="17"/>
      <c r="O313" s="17"/>
    </row>
    <row r="314" spans="1:16" x14ac:dyDescent="0.2">
      <c r="A314" s="220"/>
      <c r="C314" s="122"/>
      <c r="D314" s="221"/>
      <c r="E314" s="20"/>
      <c r="F314" s="20"/>
      <c r="G314" s="20"/>
      <c r="H314" s="20"/>
      <c r="I314" s="17"/>
      <c r="L314" s="17"/>
      <c r="M314" s="17"/>
      <c r="N314" s="17"/>
      <c r="O314" s="17"/>
    </row>
    <row r="315" spans="1:16" x14ac:dyDescent="0.2">
      <c r="A315" s="161"/>
      <c r="B315" s="162"/>
      <c r="C315" s="163"/>
      <c r="D315" s="164" t="s">
        <v>63</v>
      </c>
      <c r="E315" s="165">
        <f>E306+E299</f>
        <v>0</v>
      </c>
      <c r="F315" s="165">
        <f>F291</f>
        <v>0</v>
      </c>
      <c r="G315" s="165">
        <f>G291+G298+G300</f>
        <v>12000</v>
      </c>
      <c r="H315" s="165">
        <f>H291+H298</f>
        <v>0</v>
      </c>
      <c r="I315" s="17"/>
      <c r="L315" s="17"/>
      <c r="M315" s="17"/>
      <c r="N315" s="17"/>
      <c r="O315" s="17"/>
    </row>
    <row r="316" spans="1:16" x14ac:dyDescent="0.2">
      <c r="A316" s="166"/>
      <c r="B316" s="167"/>
      <c r="C316" s="60"/>
      <c r="D316" s="148" t="s">
        <v>32</v>
      </c>
      <c r="E316" s="168">
        <f>SUM(E308:E309)+E312</f>
        <v>0</v>
      </c>
      <c r="F316" s="168">
        <f>SUM(F283:F288)+SUM(F296:F312)</f>
        <v>15000</v>
      </c>
      <c r="G316" s="168">
        <f>SUM(G283:G288)+SUM(G301:G313)+SUM(G294:G297)+G299</f>
        <v>74719</v>
      </c>
      <c r="H316" s="168">
        <f>SUM(H283:H290)+SUM(H299:H313)+SUM(H292:H297)</f>
        <v>86576</v>
      </c>
      <c r="I316" s="17"/>
      <c r="L316" s="17"/>
      <c r="M316" s="17"/>
      <c r="N316" s="17"/>
      <c r="O316" s="17"/>
    </row>
    <row r="317" spans="1:16" x14ac:dyDescent="0.2">
      <c r="A317" s="115"/>
      <c r="B317" s="116"/>
      <c r="C317" s="29"/>
      <c r="D317" s="169" t="s">
        <v>52</v>
      </c>
      <c r="E317" s="117">
        <f>SUM(E315:E316)</f>
        <v>0</v>
      </c>
      <c r="F317" s="117">
        <f>SUM(F315:F316)</f>
        <v>15000</v>
      </c>
      <c r="G317" s="117">
        <f>SUM(G315:G316)</f>
        <v>86719</v>
      </c>
      <c r="H317" s="117">
        <f>SUM(H315:H316)</f>
        <v>86576</v>
      </c>
      <c r="I317" s="140"/>
      <c r="J317" s="82"/>
      <c r="K317" s="65"/>
      <c r="L317" s="65" t="s">
        <v>33</v>
      </c>
      <c r="M317" s="66">
        <v>105044</v>
      </c>
      <c r="N317" s="65" t="s">
        <v>33</v>
      </c>
      <c r="O317" s="66">
        <v>119144</v>
      </c>
      <c r="P317" s="68">
        <v>14100</v>
      </c>
    </row>
    <row r="318" spans="1:16" x14ac:dyDescent="0.2">
      <c r="A318" s="18" t="s">
        <v>389</v>
      </c>
      <c r="B318" s="24"/>
      <c r="C318" s="11"/>
      <c r="D318" s="35"/>
      <c r="E318" s="36"/>
      <c r="F318" s="36"/>
      <c r="G318" s="36"/>
      <c r="H318" s="36"/>
      <c r="I318" s="37">
        <v>177</v>
      </c>
      <c r="J318" s="18" t="s">
        <v>389</v>
      </c>
    </row>
    <row r="319" spans="1:16" x14ac:dyDescent="0.2">
      <c r="A319" s="18"/>
      <c r="B319" s="24"/>
      <c r="C319" s="11"/>
      <c r="D319" s="35"/>
      <c r="E319" s="36"/>
      <c r="F319" s="36"/>
      <c r="G319" s="36"/>
      <c r="H319" s="36"/>
      <c r="I319" s="37">
        <v>178</v>
      </c>
      <c r="J319" s="17" t="s">
        <v>390</v>
      </c>
      <c r="K319" s="17"/>
      <c r="L319" s="17" t="s">
        <v>23</v>
      </c>
      <c r="M319" s="42">
        <v>17800</v>
      </c>
      <c r="N319" s="17" t="s">
        <v>23</v>
      </c>
      <c r="O319" s="42">
        <v>25000</v>
      </c>
      <c r="P319" s="42">
        <v>7200</v>
      </c>
    </row>
    <row r="320" spans="1:16" x14ac:dyDescent="0.2">
      <c r="A320" s="48" t="s">
        <v>391</v>
      </c>
      <c r="B320" s="83"/>
      <c r="C320" s="50">
        <v>1</v>
      </c>
      <c r="D320" s="46" t="s">
        <v>23</v>
      </c>
      <c r="E320" s="84">
        <v>25000</v>
      </c>
      <c r="F320" s="84">
        <v>25000</v>
      </c>
      <c r="G320" s="84">
        <v>20000</v>
      </c>
      <c r="H320" s="84">
        <v>20000</v>
      </c>
      <c r="I320" s="37">
        <v>179</v>
      </c>
      <c r="J320" s="17" t="s">
        <v>392</v>
      </c>
      <c r="K320" s="17"/>
      <c r="L320" s="17" t="s">
        <v>23</v>
      </c>
      <c r="M320" s="42">
        <v>51253</v>
      </c>
      <c r="N320" s="17" t="s">
        <v>23</v>
      </c>
      <c r="O320" s="42">
        <v>51253</v>
      </c>
      <c r="P320" s="37">
        <v>0</v>
      </c>
    </row>
    <row r="321" spans="1:16" x14ac:dyDescent="0.2">
      <c r="A321" s="85" t="s">
        <v>393</v>
      </c>
      <c r="B321" s="222"/>
      <c r="C321" s="223">
        <v>2</v>
      </c>
      <c r="D321" s="128" t="s">
        <v>23</v>
      </c>
      <c r="E321" s="129">
        <v>80000</v>
      </c>
      <c r="F321" s="129">
        <v>80000</v>
      </c>
      <c r="G321" s="129">
        <f>SUM(G322:G325)</f>
        <v>55000</v>
      </c>
      <c r="H321" s="129">
        <f>SUM(H322:H325)</f>
        <v>37150</v>
      </c>
      <c r="I321" s="37">
        <v>180</v>
      </c>
      <c r="J321" s="17" t="s">
        <v>394</v>
      </c>
      <c r="K321" s="17"/>
      <c r="L321" s="17" t="s">
        <v>23</v>
      </c>
      <c r="M321" s="42">
        <v>63840</v>
      </c>
      <c r="N321" s="17" t="s">
        <v>23</v>
      </c>
      <c r="O321" s="42">
        <v>63840</v>
      </c>
      <c r="P321" s="37">
        <v>0</v>
      </c>
    </row>
    <row r="322" spans="1:16" x14ac:dyDescent="0.2">
      <c r="A322" s="48"/>
      <c r="B322" s="52" t="s">
        <v>395</v>
      </c>
      <c r="C322" s="223"/>
      <c r="D322" s="128"/>
      <c r="E322" s="129"/>
      <c r="F322" s="129">
        <v>0</v>
      </c>
      <c r="G322" s="84">
        <v>25000</v>
      </c>
      <c r="H322" s="84">
        <v>27150</v>
      </c>
      <c r="I322" s="37">
        <v>181</v>
      </c>
      <c r="J322" s="17" t="s">
        <v>396</v>
      </c>
      <c r="K322" s="17"/>
      <c r="M322" s="42">
        <v>38304</v>
      </c>
      <c r="O322" s="42">
        <v>38304</v>
      </c>
      <c r="P322" s="37">
        <v>0</v>
      </c>
    </row>
    <row r="323" spans="1:16" x14ac:dyDescent="0.2">
      <c r="A323" s="48"/>
      <c r="B323" s="52" t="s">
        <v>397</v>
      </c>
      <c r="C323" s="223"/>
      <c r="D323" s="128"/>
      <c r="E323" s="129"/>
      <c r="F323" s="129">
        <v>0</v>
      </c>
      <c r="G323" s="84">
        <v>2000</v>
      </c>
      <c r="H323" s="84">
        <v>0</v>
      </c>
      <c r="I323" s="37">
        <v>182</v>
      </c>
      <c r="J323" s="17" t="s">
        <v>398</v>
      </c>
      <c r="K323" s="17"/>
      <c r="M323" s="42">
        <v>25536</v>
      </c>
      <c r="O323" s="42">
        <v>25536</v>
      </c>
      <c r="P323" s="37">
        <v>0</v>
      </c>
    </row>
    <row r="324" spans="1:16" x14ac:dyDescent="0.2">
      <c r="A324" s="48"/>
      <c r="B324" s="52" t="s">
        <v>399</v>
      </c>
      <c r="C324" s="223"/>
      <c r="D324" s="128"/>
      <c r="E324" s="129"/>
      <c r="F324" s="129">
        <v>0</v>
      </c>
      <c r="G324" s="84">
        <v>3000</v>
      </c>
      <c r="H324" s="84">
        <v>0</v>
      </c>
      <c r="I324" s="37">
        <v>183</v>
      </c>
      <c r="J324" s="17" t="s">
        <v>400</v>
      </c>
      <c r="K324" s="17"/>
      <c r="L324" s="17" t="s">
        <v>23</v>
      </c>
      <c r="M324" s="42">
        <v>2500</v>
      </c>
      <c r="N324" s="17" t="s">
        <v>23</v>
      </c>
      <c r="O324" s="42">
        <v>2500</v>
      </c>
      <c r="P324" s="37">
        <v>0</v>
      </c>
    </row>
    <row r="325" spans="1:16" x14ac:dyDescent="0.2">
      <c r="A325" s="48"/>
      <c r="B325" s="52" t="s">
        <v>401</v>
      </c>
      <c r="C325" s="223"/>
      <c r="D325" s="128"/>
      <c r="E325" s="129"/>
      <c r="F325" s="129">
        <v>0</v>
      </c>
      <c r="G325" s="84">
        <v>25000</v>
      </c>
      <c r="H325" s="84">
        <v>10000</v>
      </c>
      <c r="I325" s="37">
        <v>185</v>
      </c>
      <c r="J325" s="17" t="s">
        <v>402</v>
      </c>
      <c r="K325" s="17"/>
      <c r="N325" s="17" t="s">
        <v>23</v>
      </c>
      <c r="O325" s="42">
        <v>12000</v>
      </c>
      <c r="P325" s="42">
        <v>12000</v>
      </c>
    </row>
    <row r="326" spans="1:16" x14ac:dyDescent="0.2">
      <c r="A326" s="48" t="s">
        <v>403</v>
      </c>
      <c r="B326" s="52"/>
      <c r="C326" s="53">
        <v>3</v>
      </c>
      <c r="D326" s="46" t="s">
        <v>23</v>
      </c>
      <c r="E326" s="84">
        <v>62000</v>
      </c>
      <c r="F326" s="84">
        <v>62000</v>
      </c>
      <c r="G326" s="84">
        <f>40000+5000</f>
        <v>45000</v>
      </c>
      <c r="H326" s="84">
        <v>32000</v>
      </c>
      <c r="I326" s="37">
        <v>186</v>
      </c>
      <c r="J326" s="17" t="s">
        <v>404</v>
      </c>
      <c r="K326" s="17"/>
      <c r="L326" s="17" t="s">
        <v>23</v>
      </c>
      <c r="M326" s="42">
        <v>8188</v>
      </c>
      <c r="N326" s="17" t="s">
        <v>23</v>
      </c>
      <c r="O326" s="42">
        <v>8188</v>
      </c>
      <c r="P326" s="37">
        <v>0</v>
      </c>
    </row>
    <row r="327" spans="1:16" x14ac:dyDescent="0.2">
      <c r="A327" s="133" t="s">
        <v>405</v>
      </c>
      <c r="B327" s="39"/>
      <c r="C327" s="40"/>
      <c r="D327" s="35"/>
      <c r="E327" s="36"/>
      <c r="F327" s="36"/>
      <c r="G327" s="36"/>
      <c r="H327" s="36"/>
      <c r="I327" s="37">
        <v>187</v>
      </c>
      <c r="J327" s="17" t="s">
        <v>406</v>
      </c>
      <c r="K327" s="17"/>
      <c r="L327" s="17" t="s">
        <v>23</v>
      </c>
      <c r="M327" s="42">
        <v>2000</v>
      </c>
      <c r="N327" s="17" t="s">
        <v>23</v>
      </c>
      <c r="O327" s="42">
        <v>2000</v>
      </c>
      <c r="P327" s="37">
        <v>0</v>
      </c>
    </row>
    <row r="328" spans="1:16" x14ac:dyDescent="0.2">
      <c r="A328" s="48"/>
      <c r="B328" s="83" t="s">
        <v>407</v>
      </c>
      <c r="C328" s="50"/>
      <c r="D328" s="46" t="s">
        <v>23</v>
      </c>
      <c r="E328" s="84"/>
      <c r="F328" s="84">
        <v>0</v>
      </c>
      <c r="G328" s="84">
        <v>0</v>
      </c>
      <c r="H328" s="84">
        <v>500</v>
      </c>
      <c r="I328" s="37">
        <v>188</v>
      </c>
      <c r="J328" s="17" t="s">
        <v>408</v>
      </c>
      <c r="K328" s="17"/>
      <c r="L328" s="17" t="s">
        <v>23</v>
      </c>
      <c r="M328" s="42">
        <v>1200</v>
      </c>
      <c r="N328" s="17" t="s">
        <v>23</v>
      </c>
      <c r="O328" s="42">
        <v>1200</v>
      </c>
      <c r="P328" s="37">
        <v>0</v>
      </c>
    </row>
    <row r="329" spans="1:16" x14ac:dyDescent="0.2">
      <c r="A329" s="48"/>
      <c r="B329" s="52" t="s">
        <v>409</v>
      </c>
      <c r="C329" s="53"/>
      <c r="D329" s="46" t="s">
        <v>23</v>
      </c>
      <c r="E329" s="84"/>
      <c r="F329" s="84">
        <v>0</v>
      </c>
      <c r="G329" s="84">
        <v>0</v>
      </c>
      <c r="H329" s="84">
        <v>4000</v>
      </c>
      <c r="I329" s="37">
        <v>189</v>
      </c>
      <c r="J329" s="17" t="s">
        <v>410</v>
      </c>
      <c r="K329" s="17"/>
      <c r="L329" s="17" t="s">
        <v>23</v>
      </c>
      <c r="M329" s="42">
        <v>3000</v>
      </c>
      <c r="N329" s="17" t="s">
        <v>23</v>
      </c>
      <c r="O329" s="42">
        <v>3000</v>
      </c>
      <c r="P329" s="37">
        <v>0</v>
      </c>
    </row>
    <row r="330" spans="1:16" x14ac:dyDescent="0.2">
      <c r="A330" s="48"/>
      <c r="B330" s="52" t="s">
        <v>411</v>
      </c>
      <c r="C330" s="53"/>
      <c r="D330" s="46" t="s">
        <v>23</v>
      </c>
      <c r="E330" s="84"/>
      <c r="F330" s="84">
        <v>0</v>
      </c>
      <c r="G330" s="84">
        <v>0</v>
      </c>
      <c r="H330" s="84">
        <v>1000</v>
      </c>
      <c r="I330" s="37">
        <v>190</v>
      </c>
      <c r="J330" s="17" t="s">
        <v>412</v>
      </c>
      <c r="K330" s="17"/>
      <c r="L330" s="17" t="s">
        <v>23</v>
      </c>
      <c r="M330" s="42">
        <v>1900</v>
      </c>
      <c r="N330" s="17" t="s">
        <v>23</v>
      </c>
      <c r="O330" s="42">
        <v>1900</v>
      </c>
      <c r="P330" s="37">
        <v>0</v>
      </c>
    </row>
    <row r="331" spans="1:16" x14ac:dyDescent="0.2">
      <c r="A331" s="48"/>
      <c r="B331" s="52" t="s">
        <v>413</v>
      </c>
      <c r="C331" s="53"/>
      <c r="D331" s="46" t="s">
        <v>23</v>
      </c>
      <c r="E331" s="84"/>
      <c r="F331" s="84">
        <v>0</v>
      </c>
      <c r="G331" s="84">
        <v>0</v>
      </c>
      <c r="H331" s="84">
        <v>4500</v>
      </c>
      <c r="I331" s="37">
        <v>191</v>
      </c>
      <c r="J331" s="17" t="s">
        <v>414</v>
      </c>
      <c r="K331" s="17"/>
      <c r="M331" s="37">
        <v>650</v>
      </c>
      <c r="O331" s="37">
        <v>650</v>
      </c>
      <c r="P331" s="37">
        <v>0</v>
      </c>
    </row>
    <row r="332" spans="1:16" x14ac:dyDescent="0.2">
      <c r="A332" s="48"/>
      <c r="B332" s="52" t="s">
        <v>415</v>
      </c>
      <c r="C332" s="53"/>
      <c r="D332" s="46" t="s">
        <v>23</v>
      </c>
      <c r="E332" s="84"/>
      <c r="F332" s="84">
        <v>0</v>
      </c>
      <c r="G332" s="84">
        <v>0</v>
      </c>
      <c r="H332" s="84">
        <v>3000</v>
      </c>
      <c r="I332" s="37">
        <v>192</v>
      </c>
      <c r="J332" s="17" t="s">
        <v>416</v>
      </c>
      <c r="K332" s="17"/>
      <c r="M332" s="42">
        <v>1250</v>
      </c>
      <c r="O332" s="42">
        <v>1250</v>
      </c>
      <c r="P332" s="37">
        <v>0</v>
      </c>
    </row>
    <row r="333" spans="1:16" x14ac:dyDescent="0.2">
      <c r="A333" s="48"/>
      <c r="B333" s="52" t="s">
        <v>417</v>
      </c>
      <c r="C333" s="53"/>
      <c r="D333" s="46" t="s">
        <v>23</v>
      </c>
      <c r="E333" s="84"/>
      <c r="F333" s="84"/>
      <c r="G333" s="84"/>
      <c r="H333" s="84">
        <v>3000</v>
      </c>
      <c r="I333" s="37">
        <v>193</v>
      </c>
      <c r="J333" s="17" t="s">
        <v>418</v>
      </c>
      <c r="K333" s="17"/>
      <c r="N333" s="17" t="s">
        <v>23</v>
      </c>
      <c r="O333" s="42">
        <v>3500</v>
      </c>
      <c r="P333" s="42">
        <v>3500</v>
      </c>
    </row>
    <row r="334" spans="1:16" x14ac:dyDescent="0.2">
      <c r="A334" s="48"/>
      <c r="B334" s="52" t="s">
        <v>419</v>
      </c>
      <c r="C334" s="53"/>
      <c r="D334" s="46" t="s">
        <v>23</v>
      </c>
      <c r="E334" s="84"/>
      <c r="F334" s="84">
        <v>0</v>
      </c>
      <c r="G334" s="84">
        <v>0</v>
      </c>
      <c r="H334" s="84">
        <v>850</v>
      </c>
      <c r="I334" s="37">
        <v>194</v>
      </c>
      <c r="J334" s="17" t="s">
        <v>420</v>
      </c>
      <c r="K334" s="17"/>
      <c r="L334" s="17" t="s">
        <v>23</v>
      </c>
      <c r="M334" s="42">
        <v>24027</v>
      </c>
      <c r="N334" s="17" t="s">
        <v>23</v>
      </c>
      <c r="O334" s="42">
        <v>24027</v>
      </c>
      <c r="P334" s="37">
        <v>0</v>
      </c>
    </row>
    <row r="335" spans="1:16" x14ac:dyDescent="0.2">
      <c r="A335" s="48"/>
      <c r="B335" s="52" t="s">
        <v>420</v>
      </c>
      <c r="C335" s="53"/>
      <c r="D335" s="46" t="s">
        <v>23</v>
      </c>
      <c r="E335" s="84"/>
      <c r="F335" s="84">
        <v>0</v>
      </c>
      <c r="G335" s="84">
        <v>0</v>
      </c>
      <c r="H335" s="84">
        <v>3100</v>
      </c>
      <c r="I335" s="37">
        <v>196</v>
      </c>
      <c r="J335" s="17" t="s">
        <v>421</v>
      </c>
      <c r="K335" s="17"/>
      <c r="L335" s="17" t="s">
        <v>23</v>
      </c>
      <c r="M335" s="42">
        <v>5750</v>
      </c>
      <c r="N335" s="17" t="s">
        <v>23</v>
      </c>
      <c r="O335" s="42">
        <v>5750</v>
      </c>
      <c r="P335" s="37">
        <v>0</v>
      </c>
    </row>
    <row r="336" spans="1:16" x14ac:dyDescent="0.2">
      <c r="A336" s="48"/>
      <c r="B336" s="52" t="s">
        <v>422</v>
      </c>
      <c r="C336" s="53"/>
      <c r="D336" s="46" t="s">
        <v>23</v>
      </c>
      <c r="E336" s="84"/>
      <c r="F336" s="84">
        <v>0</v>
      </c>
      <c r="G336" s="84">
        <v>0</v>
      </c>
      <c r="H336" s="84">
        <v>3000</v>
      </c>
      <c r="I336" s="37">
        <v>197</v>
      </c>
      <c r="J336" s="17" t="s">
        <v>423</v>
      </c>
      <c r="K336" s="17"/>
      <c r="N336" s="17" t="s">
        <v>23</v>
      </c>
      <c r="O336" s="37">
        <v>900</v>
      </c>
      <c r="P336" s="37">
        <v>900</v>
      </c>
    </row>
    <row r="337" spans="1:16" x14ac:dyDescent="0.2">
      <c r="A337" s="48"/>
      <c r="B337" s="52" t="s">
        <v>424</v>
      </c>
      <c r="C337" s="53"/>
      <c r="D337" s="46" t="s">
        <v>23</v>
      </c>
      <c r="E337" s="84"/>
      <c r="F337" s="84">
        <v>0</v>
      </c>
      <c r="G337" s="84">
        <v>0</v>
      </c>
      <c r="H337" s="84">
        <v>1900</v>
      </c>
      <c r="I337" s="37">
        <v>199</v>
      </c>
      <c r="J337" s="17" t="s">
        <v>425</v>
      </c>
      <c r="K337" s="17"/>
      <c r="L337" s="17" t="s">
        <v>23</v>
      </c>
      <c r="M337" s="42">
        <v>1700</v>
      </c>
      <c r="N337" s="17" t="s">
        <v>23</v>
      </c>
      <c r="O337" s="42">
        <v>1700</v>
      </c>
      <c r="P337" s="37">
        <v>0</v>
      </c>
    </row>
    <row r="338" spans="1:16" x14ac:dyDescent="0.2">
      <c r="A338" s="48"/>
      <c r="B338" s="52" t="s">
        <v>426</v>
      </c>
      <c r="C338" s="53"/>
      <c r="D338" s="46" t="s">
        <v>23</v>
      </c>
      <c r="E338" s="84"/>
      <c r="F338" s="84">
        <v>0</v>
      </c>
      <c r="G338" s="84">
        <v>0</v>
      </c>
      <c r="H338" s="84">
        <v>3000</v>
      </c>
      <c r="I338" s="37">
        <v>200</v>
      </c>
      <c r="J338" s="17" t="s">
        <v>427</v>
      </c>
      <c r="K338" s="17"/>
      <c r="L338" s="17" t="s">
        <v>23</v>
      </c>
      <c r="M338" s="42">
        <v>9000</v>
      </c>
      <c r="N338" s="17" t="s">
        <v>23</v>
      </c>
      <c r="O338" s="42">
        <v>9000</v>
      </c>
      <c r="P338" s="37">
        <v>0</v>
      </c>
    </row>
    <row r="339" spans="1:16" x14ac:dyDescent="0.2">
      <c r="A339" s="48"/>
      <c r="B339" s="52" t="s">
        <v>428</v>
      </c>
      <c r="C339" s="53"/>
      <c r="D339" s="46" t="s">
        <v>23</v>
      </c>
      <c r="E339" s="84"/>
      <c r="F339" s="84">
        <v>0</v>
      </c>
      <c r="G339" s="84">
        <v>0</v>
      </c>
      <c r="H339" s="84">
        <v>3000</v>
      </c>
      <c r="I339" s="37">
        <v>201</v>
      </c>
      <c r="J339" s="17" t="s">
        <v>429</v>
      </c>
      <c r="K339" s="17"/>
      <c r="L339" s="17" t="s">
        <v>23</v>
      </c>
      <c r="M339" s="42">
        <v>7984</v>
      </c>
      <c r="N339" s="17" t="s">
        <v>23</v>
      </c>
      <c r="O339" s="42">
        <v>7984</v>
      </c>
      <c r="P339" s="37">
        <v>0</v>
      </c>
    </row>
    <row r="340" spans="1:16" x14ac:dyDescent="0.2">
      <c r="A340" s="38"/>
      <c r="B340" s="39"/>
      <c r="C340" s="40"/>
      <c r="D340" s="35"/>
      <c r="E340" s="36"/>
      <c r="F340" s="36"/>
      <c r="G340" s="36"/>
      <c r="H340" s="36"/>
      <c r="I340" s="37">
        <v>202</v>
      </c>
      <c r="J340" s="17" t="s">
        <v>430</v>
      </c>
      <c r="K340" s="17"/>
      <c r="L340" s="17" t="s">
        <v>23</v>
      </c>
      <c r="M340" s="37">
        <v>858</v>
      </c>
      <c r="N340" s="17" t="s">
        <v>23</v>
      </c>
      <c r="O340" s="37">
        <v>858</v>
      </c>
      <c r="P340" s="37">
        <v>0</v>
      </c>
    </row>
    <row r="341" spans="1:16" x14ac:dyDescent="0.2">
      <c r="A341" s="224"/>
      <c r="B341" s="225"/>
      <c r="C341" s="226"/>
      <c r="D341" s="61" t="s">
        <v>32</v>
      </c>
      <c r="E341" s="62">
        <f>SUM(E320:E326)</f>
        <v>167000</v>
      </c>
      <c r="F341" s="62">
        <f>SUM(F320:F326)</f>
        <v>167000</v>
      </c>
      <c r="G341" s="62">
        <f>G326+G321+G320</f>
        <v>120000</v>
      </c>
      <c r="H341" s="62">
        <f>H326+H321+H320+SUM(H328:H340)</f>
        <v>120000</v>
      </c>
      <c r="I341" s="118"/>
      <c r="J341" s="82"/>
      <c r="K341" s="65"/>
      <c r="L341" s="65" t="s">
        <v>33</v>
      </c>
      <c r="M341" s="66">
        <v>201000</v>
      </c>
      <c r="N341" s="65" t="s">
        <v>33</v>
      </c>
      <c r="O341" s="66">
        <v>224600</v>
      </c>
      <c r="P341" s="68">
        <v>23600</v>
      </c>
    </row>
    <row r="342" spans="1:16" x14ac:dyDescent="0.2">
      <c r="A342" s="18" t="s">
        <v>431</v>
      </c>
      <c r="B342" s="24"/>
      <c r="C342" s="11"/>
      <c r="D342" s="35"/>
      <c r="E342" s="36"/>
      <c r="F342" s="36"/>
      <c r="G342" s="36"/>
      <c r="H342" s="36"/>
      <c r="I342" s="37"/>
      <c r="J342" s="18" t="s">
        <v>431</v>
      </c>
      <c r="K342" s="17"/>
      <c r="L342" s="17"/>
      <c r="M342" s="37"/>
      <c r="N342" s="17"/>
      <c r="O342" s="37"/>
      <c r="P342" s="37"/>
    </row>
    <row r="343" spans="1:16" x14ac:dyDescent="0.2">
      <c r="A343" s="38"/>
      <c r="B343" s="39"/>
      <c r="C343" s="40"/>
      <c r="D343" s="35"/>
      <c r="E343" s="36"/>
      <c r="F343" s="36"/>
      <c r="G343" s="36"/>
      <c r="H343" s="36"/>
      <c r="I343" s="37">
        <v>206</v>
      </c>
      <c r="J343" s="17" t="s">
        <v>432</v>
      </c>
    </row>
    <row r="344" spans="1:16" x14ac:dyDescent="0.2">
      <c r="A344" s="141" t="s">
        <v>433</v>
      </c>
      <c r="B344" s="134"/>
      <c r="C344" s="45"/>
      <c r="D344" s="46" t="s">
        <v>23</v>
      </c>
      <c r="E344" s="84">
        <v>30000</v>
      </c>
      <c r="F344" s="84">
        <v>15000</v>
      </c>
      <c r="G344" s="84">
        <v>10000</v>
      </c>
      <c r="H344" s="84">
        <v>5000</v>
      </c>
      <c r="I344" s="37">
        <v>207</v>
      </c>
      <c r="J344" s="17" t="s">
        <v>433</v>
      </c>
      <c r="K344" s="17"/>
      <c r="L344" s="17" t="s">
        <v>23</v>
      </c>
      <c r="M344" s="42">
        <v>2000</v>
      </c>
      <c r="N344" s="17" t="s">
        <v>23</v>
      </c>
      <c r="O344" s="42">
        <v>4000</v>
      </c>
      <c r="P344" s="42">
        <v>2000</v>
      </c>
    </row>
    <row r="345" spans="1:16" x14ac:dyDescent="0.2">
      <c r="A345" s="56"/>
      <c r="B345" s="57"/>
      <c r="C345" s="11"/>
      <c r="D345" s="35"/>
      <c r="E345" s="36"/>
      <c r="F345" s="36"/>
      <c r="G345" s="36"/>
      <c r="H345" s="36"/>
      <c r="I345" s="37"/>
      <c r="J345" s="17"/>
      <c r="K345" s="17"/>
      <c r="L345" s="17"/>
      <c r="M345" s="42"/>
      <c r="N345" s="17"/>
      <c r="O345" s="42"/>
      <c r="P345" s="42"/>
    </row>
    <row r="346" spans="1:16" x14ac:dyDescent="0.2">
      <c r="A346" s="58"/>
      <c r="B346" s="59"/>
      <c r="C346" s="227"/>
      <c r="D346" s="61" t="s">
        <v>434</v>
      </c>
      <c r="E346" s="62">
        <f>SUM(E344:E345)</f>
        <v>30000</v>
      </c>
      <c r="F346" s="62">
        <f>SUM(F344:F345)</f>
        <v>15000</v>
      </c>
      <c r="G346" s="62">
        <f>G344</f>
        <v>10000</v>
      </c>
      <c r="H346" s="62">
        <f>H344</f>
        <v>5000</v>
      </c>
      <c r="I346" s="113"/>
      <c r="J346" s="65"/>
      <c r="K346" s="65"/>
      <c r="L346" s="65" t="s">
        <v>33</v>
      </c>
      <c r="M346" s="66">
        <v>2000</v>
      </c>
      <c r="N346" s="65" t="s">
        <v>33</v>
      </c>
      <c r="O346" s="66">
        <v>4000</v>
      </c>
      <c r="P346" s="68">
        <v>2000</v>
      </c>
    </row>
    <row r="347" spans="1:16" x14ac:dyDescent="0.2">
      <c r="A347" s="18" t="s">
        <v>435</v>
      </c>
      <c r="B347" s="24"/>
      <c r="C347" s="11"/>
      <c r="D347" s="35"/>
      <c r="E347" s="36"/>
      <c r="F347" s="36"/>
      <c r="G347" s="36"/>
      <c r="H347" s="36"/>
      <c r="I347" s="37">
        <v>208</v>
      </c>
      <c r="J347" s="18" t="s">
        <v>435</v>
      </c>
    </row>
    <row r="348" spans="1:16" x14ac:dyDescent="0.2">
      <c r="A348" s="38"/>
      <c r="B348" s="39"/>
      <c r="C348" s="40"/>
      <c r="D348" s="35"/>
      <c r="E348" s="36"/>
      <c r="F348" s="36"/>
      <c r="G348" s="36"/>
      <c r="H348" s="36"/>
      <c r="I348" s="37">
        <v>209</v>
      </c>
      <c r="J348" s="17" t="s">
        <v>66</v>
      </c>
      <c r="K348" s="17"/>
      <c r="L348" s="17" t="s">
        <v>23</v>
      </c>
      <c r="M348" s="42">
        <v>1500</v>
      </c>
      <c r="N348" s="17" t="s">
        <v>23</v>
      </c>
      <c r="O348" s="42">
        <v>1700</v>
      </c>
      <c r="P348" s="37">
        <v>200</v>
      </c>
    </row>
    <row r="349" spans="1:16" x14ac:dyDescent="0.2">
      <c r="A349" s="141" t="s">
        <v>436</v>
      </c>
      <c r="B349" s="134"/>
      <c r="C349" s="45">
        <v>1</v>
      </c>
      <c r="D349" s="46" t="s">
        <v>23</v>
      </c>
      <c r="E349" s="84">
        <v>30000</v>
      </c>
      <c r="F349" s="84">
        <v>30000</v>
      </c>
      <c r="G349" s="84">
        <v>30000</v>
      </c>
      <c r="H349" s="84">
        <v>10000</v>
      </c>
      <c r="I349" s="37">
        <v>210</v>
      </c>
      <c r="J349" s="17" t="s">
        <v>437</v>
      </c>
      <c r="K349" s="17"/>
      <c r="L349" s="17" t="s">
        <v>23</v>
      </c>
      <c r="M349" s="37">
        <v>500</v>
      </c>
      <c r="N349" s="17" t="s">
        <v>23</v>
      </c>
      <c r="O349" s="37">
        <v>500</v>
      </c>
      <c r="P349" s="37">
        <v>0</v>
      </c>
    </row>
    <row r="350" spans="1:16" x14ac:dyDescent="0.2">
      <c r="A350" s="141" t="s">
        <v>438</v>
      </c>
      <c r="B350" s="134"/>
      <c r="C350" s="45">
        <v>2</v>
      </c>
      <c r="D350" s="46" t="s">
        <v>23</v>
      </c>
      <c r="E350" s="84">
        <v>10388</v>
      </c>
      <c r="F350" s="84">
        <v>10388</v>
      </c>
      <c r="G350" s="84">
        <v>10000</v>
      </c>
      <c r="H350" s="84">
        <v>4000</v>
      </c>
      <c r="I350" s="37"/>
      <c r="J350" s="17"/>
      <c r="K350" s="17"/>
      <c r="L350" s="17"/>
      <c r="M350" s="37"/>
      <c r="N350" s="17"/>
      <c r="O350" s="37"/>
      <c r="P350" s="37"/>
    </row>
    <row r="351" spans="1:16" x14ac:dyDescent="0.2">
      <c r="A351" s="56"/>
      <c r="B351" s="57"/>
      <c r="C351" s="11"/>
      <c r="D351" s="35"/>
      <c r="E351" s="36"/>
      <c r="F351" s="36"/>
      <c r="G351" s="36"/>
      <c r="H351" s="36"/>
      <c r="I351" s="37"/>
      <c r="J351" s="17"/>
      <c r="K351" s="17"/>
      <c r="L351" s="17"/>
      <c r="M351" s="37"/>
      <c r="N351" s="17"/>
      <c r="O351" s="37"/>
      <c r="P351" s="37"/>
    </row>
    <row r="352" spans="1:16" x14ac:dyDescent="0.2">
      <c r="A352" s="166"/>
      <c r="B352" s="167"/>
      <c r="C352" s="60"/>
      <c r="D352" s="61" t="s">
        <v>434</v>
      </c>
      <c r="E352" s="62">
        <f>SUM(E349:E350)</f>
        <v>40388</v>
      </c>
      <c r="F352" s="62">
        <f>SUM(F349:F350)</f>
        <v>40388</v>
      </c>
      <c r="G352" s="62">
        <f>SUM(G349:G350)</f>
        <v>40000</v>
      </c>
      <c r="H352" s="62">
        <f>SUM(H349:H350)</f>
        <v>14000</v>
      </c>
      <c r="I352" s="113"/>
      <c r="J352" s="65"/>
      <c r="K352" s="65"/>
      <c r="L352" s="65" t="s">
        <v>33</v>
      </c>
      <c r="M352" s="66">
        <v>2000</v>
      </c>
      <c r="N352" s="65" t="s">
        <v>33</v>
      </c>
      <c r="O352" s="66">
        <v>2200</v>
      </c>
      <c r="P352" s="114">
        <v>200</v>
      </c>
    </row>
    <row r="353" spans="1:16" x14ac:dyDescent="0.2">
      <c r="A353" s="18" t="s">
        <v>439</v>
      </c>
      <c r="B353" s="24"/>
      <c r="C353" s="11"/>
      <c r="D353" s="35"/>
      <c r="E353" s="36"/>
      <c r="F353" s="36"/>
      <c r="G353" s="36"/>
      <c r="H353" s="36"/>
      <c r="I353" s="37"/>
      <c r="J353" s="17"/>
      <c r="K353" s="17"/>
      <c r="L353" s="17"/>
      <c r="M353" s="37"/>
      <c r="N353" s="17"/>
      <c r="O353" s="37"/>
      <c r="P353" s="37"/>
    </row>
    <row r="354" spans="1:16" x14ac:dyDescent="0.2">
      <c r="A354" s="38"/>
      <c r="B354" s="39"/>
      <c r="C354" s="40"/>
      <c r="D354" s="35"/>
      <c r="E354" s="36"/>
      <c r="F354" s="36"/>
      <c r="G354" s="36"/>
      <c r="H354" s="36"/>
      <c r="I354" s="37"/>
      <c r="J354" s="17"/>
      <c r="K354" s="17"/>
      <c r="L354" s="17"/>
      <c r="M354" s="37"/>
      <c r="N354" s="17"/>
      <c r="O354" s="37"/>
      <c r="P354" s="37"/>
    </row>
    <row r="355" spans="1:16" x14ac:dyDescent="0.2">
      <c r="A355" s="141" t="s">
        <v>440</v>
      </c>
      <c r="B355" s="134"/>
      <c r="C355" s="45">
        <v>2</v>
      </c>
      <c r="D355" s="46" t="s">
        <v>23</v>
      </c>
      <c r="E355" s="84">
        <v>1900</v>
      </c>
      <c r="F355" s="84">
        <v>1900</v>
      </c>
      <c r="G355" s="84">
        <v>0</v>
      </c>
      <c r="H355" s="84">
        <v>0</v>
      </c>
      <c r="I355" s="37"/>
      <c r="J355" s="17"/>
      <c r="K355" s="17"/>
      <c r="L355" s="17"/>
      <c r="M355" s="37"/>
      <c r="N355" s="17"/>
      <c r="O355" s="37"/>
      <c r="P355" s="37"/>
    </row>
    <row r="356" spans="1:16" x14ac:dyDescent="0.2">
      <c r="A356" s="56"/>
      <c r="B356" s="57"/>
      <c r="C356" s="11"/>
      <c r="D356" s="35"/>
      <c r="E356" s="36"/>
      <c r="F356" s="36"/>
      <c r="G356" s="36"/>
      <c r="H356" s="36"/>
      <c r="I356" s="37"/>
      <c r="J356" s="17"/>
      <c r="K356" s="17"/>
      <c r="L356" s="17"/>
      <c r="M356" s="37"/>
      <c r="N356" s="17"/>
      <c r="O356" s="37"/>
      <c r="P356" s="37"/>
    </row>
    <row r="357" spans="1:16" x14ac:dyDescent="0.2">
      <c r="A357" s="58"/>
      <c r="B357" s="59"/>
      <c r="C357" s="60"/>
      <c r="D357" s="61" t="s">
        <v>434</v>
      </c>
      <c r="E357" s="62">
        <f>SUM(E355:E355)</f>
        <v>1900</v>
      </c>
      <c r="F357" s="62">
        <f>SUM(F355:F355)</f>
        <v>1900</v>
      </c>
      <c r="G357" s="62">
        <f>SUM(G355:G355)</f>
        <v>0</v>
      </c>
      <c r="H357" s="62">
        <f>SUM(H355:H355)</f>
        <v>0</v>
      </c>
      <c r="I357" s="37"/>
      <c r="J357" s="17"/>
      <c r="K357" s="17"/>
      <c r="L357" s="17"/>
      <c r="M357" s="37"/>
      <c r="N357" s="17"/>
      <c r="O357" s="37"/>
      <c r="P357" s="37"/>
    </row>
    <row r="358" spans="1:16" x14ac:dyDescent="0.2">
      <c r="A358" s="18" t="s">
        <v>441</v>
      </c>
      <c r="B358" s="24"/>
      <c r="C358" s="11"/>
      <c r="D358" s="35"/>
      <c r="E358" s="36"/>
      <c r="F358" s="36"/>
      <c r="G358" s="36"/>
      <c r="H358" s="36"/>
      <c r="I358" s="37">
        <v>211</v>
      </c>
      <c r="J358" s="18" t="s">
        <v>441</v>
      </c>
    </row>
    <row r="359" spans="1:16" x14ac:dyDescent="0.2">
      <c r="A359" s="56"/>
      <c r="B359" s="57"/>
      <c r="C359" s="11"/>
      <c r="D359" s="35"/>
      <c r="E359" s="36"/>
      <c r="F359" s="36"/>
      <c r="G359" s="36"/>
      <c r="H359" s="36"/>
      <c r="I359" s="37"/>
      <c r="J359" s="24"/>
      <c r="K359" s="17"/>
      <c r="L359" s="17"/>
      <c r="M359" s="42"/>
      <c r="N359" s="17"/>
      <c r="O359" s="42"/>
      <c r="P359" s="37"/>
    </row>
    <row r="360" spans="1:16" x14ac:dyDescent="0.2">
      <c r="A360" s="141" t="s">
        <v>442</v>
      </c>
      <c r="B360" s="134"/>
      <c r="C360" s="45"/>
      <c r="D360" s="46" t="s">
        <v>23</v>
      </c>
      <c r="E360" s="84">
        <v>0</v>
      </c>
      <c r="F360" s="84">
        <v>1478</v>
      </c>
      <c r="G360" s="84">
        <v>890</v>
      </c>
      <c r="H360" s="84">
        <v>894</v>
      </c>
      <c r="I360" s="37">
        <v>212</v>
      </c>
      <c r="J360" s="17" t="s">
        <v>443</v>
      </c>
      <c r="K360" s="17"/>
      <c r="L360" s="17" t="s">
        <v>23</v>
      </c>
      <c r="M360" s="42">
        <v>1000</v>
      </c>
      <c r="N360" s="17" t="s">
        <v>23</v>
      </c>
      <c r="O360" s="42">
        <v>1130</v>
      </c>
      <c r="P360" s="37">
        <v>130</v>
      </c>
    </row>
    <row r="361" spans="1:16" x14ac:dyDescent="0.2">
      <c r="A361" s="177" t="s">
        <v>442</v>
      </c>
      <c r="B361" s="178"/>
      <c r="C361" s="179"/>
      <c r="D361" s="180" t="s">
        <v>199</v>
      </c>
      <c r="E361" s="181">
        <v>0</v>
      </c>
      <c r="F361" s="181">
        <v>40</v>
      </c>
      <c r="G361" s="181">
        <v>270</v>
      </c>
      <c r="H361" s="181">
        <v>207</v>
      </c>
      <c r="I361" s="37">
        <v>213</v>
      </c>
      <c r="J361" s="17" t="s">
        <v>444</v>
      </c>
      <c r="K361" s="17"/>
      <c r="L361" s="17" t="s">
        <v>199</v>
      </c>
      <c r="M361" s="37">
        <v>400</v>
      </c>
      <c r="N361" s="17" t="s">
        <v>199</v>
      </c>
      <c r="O361" s="37">
        <v>400</v>
      </c>
      <c r="P361" s="37">
        <v>0</v>
      </c>
    </row>
    <row r="362" spans="1:16" x14ac:dyDescent="0.2">
      <c r="A362" s="56"/>
      <c r="B362" s="57"/>
      <c r="C362" s="11"/>
      <c r="D362" s="35"/>
      <c r="E362" s="36"/>
      <c r="F362" s="36"/>
      <c r="G362" s="36"/>
      <c r="H362" s="36"/>
      <c r="I362" s="37"/>
      <c r="J362" s="17"/>
      <c r="K362" s="17"/>
      <c r="L362" s="17"/>
      <c r="M362" s="37"/>
      <c r="N362" s="17"/>
      <c r="O362" s="37"/>
      <c r="P362" s="37"/>
    </row>
    <row r="363" spans="1:16" x14ac:dyDescent="0.2">
      <c r="A363" s="166"/>
      <c r="B363" s="167"/>
      <c r="C363" s="60"/>
      <c r="D363" s="148" t="s">
        <v>32</v>
      </c>
      <c r="E363" s="168">
        <f>E360</f>
        <v>0</v>
      </c>
      <c r="F363" s="168">
        <f>F360</f>
        <v>1478</v>
      </c>
      <c r="G363" s="168">
        <f>G360</f>
        <v>890</v>
      </c>
      <c r="H363" s="168">
        <f>H360</f>
        <v>894</v>
      </c>
      <c r="I363" s="37"/>
      <c r="J363" s="17"/>
      <c r="K363" s="17"/>
      <c r="L363" s="17"/>
      <c r="M363" s="37"/>
      <c r="N363" s="17"/>
      <c r="O363" s="37"/>
      <c r="P363" s="37"/>
    </row>
    <row r="364" spans="1:16" x14ac:dyDescent="0.2">
      <c r="A364" s="190"/>
      <c r="B364" s="191"/>
      <c r="C364" s="192"/>
      <c r="D364" s="193" t="s">
        <v>264</v>
      </c>
      <c r="E364" s="194">
        <f>E358+E359+E361</f>
        <v>0</v>
      </c>
      <c r="F364" s="194">
        <f>F361</f>
        <v>40</v>
      </c>
      <c r="G364" s="194">
        <f>G361</f>
        <v>270</v>
      </c>
      <c r="H364" s="194">
        <f>H361</f>
        <v>207</v>
      </c>
      <c r="I364" s="37"/>
      <c r="J364" s="17"/>
      <c r="K364" s="17"/>
      <c r="L364" s="17"/>
      <c r="M364" s="37"/>
      <c r="N364" s="17"/>
      <c r="O364" s="37"/>
      <c r="P364" s="37"/>
    </row>
    <row r="365" spans="1:16" x14ac:dyDescent="0.2">
      <c r="A365" s="115"/>
      <c r="B365" s="116"/>
      <c r="C365" s="29"/>
      <c r="D365" s="169" t="s">
        <v>52</v>
      </c>
      <c r="E365" s="117">
        <f>E364+E363</f>
        <v>0</v>
      </c>
      <c r="F365" s="117">
        <f>F364+F363</f>
        <v>1518</v>
      </c>
      <c r="G365" s="117">
        <f>G364+G363</f>
        <v>1160</v>
      </c>
      <c r="H365" s="117">
        <f>H364+H363</f>
        <v>1101</v>
      </c>
      <c r="I365" s="113"/>
      <c r="J365" s="65"/>
      <c r="K365" s="65"/>
      <c r="L365" s="65" t="s">
        <v>33</v>
      </c>
      <c r="M365" s="66">
        <v>1400</v>
      </c>
      <c r="N365" s="65" t="s">
        <v>33</v>
      </c>
      <c r="O365" s="66">
        <v>1530</v>
      </c>
      <c r="P365" s="114">
        <v>130</v>
      </c>
    </row>
    <row r="366" spans="1:16" x14ac:dyDescent="0.2">
      <c r="A366" s="18" t="s">
        <v>445</v>
      </c>
      <c r="B366" s="24"/>
      <c r="C366" s="11"/>
      <c r="D366" s="35"/>
      <c r="E366" s="36"/>
      <c r="F366" s="36"/>
      <c r="G366" s="36"/>
      <c r="H366" s="36"/>
      <c r="I366" s="37"/>
      <c r="J366" s="17"/>
      <c r="K366" s="17"/>
      <c r="L366" s="17"/>
      <c r="M366" s="37"/>
      <c r="N366" s="17"/>
      <c r="O366" s="37"/>
      <c r="P366" s="37"/>
    </row>
    <row r="367" spans="1:16" x14ac:dyDescent="0.2">
      <c r="A367" s="56"/>
      <c r="B367" s="57"/>
      <c r="C367" s="11"/>
      <c r="D367" s="35"/>
      <c r="E367" s="36"/>
      <c r="F367" s="36"/>
      <c r="G367" s="36"/>
      <c r="H367" s="36"/>
      <c r="I367" s="37"/>
      <c r="J367" s="17"/>
      <c r="K367" s="17"/>
      <c r="L367" s="17"/>
      <c r="M367" s="37"/>
      <c r="N367" s="17"/>
      <c r="O367" s="37"/>
      <c r="P367" s="37"/>
    </row>
    <row r="368" spans="1:16" x14ac:dyDescent="0.2">
      <c r="A368" s="228" t="s">
        <v>446</v>
      </c>
      <c r="B368" s="229"/>
      <c r="C368" s="230"/>
      <c r="D368" s="231" t="s">
        <v>447</v>
      </c>
      <c r="E368" s="232">
        <v>100000</v>
      </c>
      <c r="F368" s="232">
        <v>100000</v>
      </c>
      <c r="G368" s="232">
        <v>50000</v>
      </c>
      <c r="H368" s="232">
        <v>30000</v>
      </c>
      <c r="I368" s="37"/>
      <c r="J368" s="17"/>
      <c r="K368" s="17"/>
      <c r="L368" s="17"/>
      <c r="M368" s="37"/>
      <c r="N368" s="17"/>
      <c r="O368" s="37"/>
      <c r="P368" s="37"/>
    </row>
    <row r="369" spans="1:16" x14ac:dyDescent="0.2">
      <c r="A369" s="228" t="s">
        <v>448</v>
      </c>
      <c r="B369" s="229"/>
      <c r="C369" s="230"/>
      <c r="D369" s="231" t="s">
        <v>447</v>
      </c>
      <c r="E369" s="232">
        <v>100000</v>
      </c>
      <c r="F369" s="232">
        <v>0</v>
      </c>
      <c r="G369" s="232">
        <v>0</v>
      </c>
      <c r="H369" s="232">
        <v>50000</v>
      </c>
      <c r="I369" s="37"/>
      <c r="J369" s="17"/>
      <c r="K369" s="17"/>
      <c r="L369" s="17"/>
      <c r="M369" s="37"/>
      <c r="N369" s="17"/>
      <c r="O369" s="37"/>
      <c r="P369" s="37"/>
    </row>
    <row r="370" spans="1:16" x14ac:dyDescent="0.2">
      <c r="A370" s="228" t="s">
        <v>449</v>
      </c>
      <c r="B370" s="229"/>
      <c r="C370" s="230"/>
      <c r="D370" s="231" t="s">
        <v>447</v>
      </c>
      <c r="E370" s="232"/>
      <c r="F370" s="232">
        <v>10000</v>
      </c>
      <c r="G370" s="232">
        <v>0</v>
      </c>
      <c r="H370" s="232">
        <v>0</v>
      </c>
      <c r="I370" s="37"/>
      <c r="J370" s="17"/>
      <c r="K370" s="17"/>
      <c r="L370" s="17"/>
      <c r="M370" s="37"/>
      <c r="N370" s="17"/>
      <c r="O370" s="37"/>
      <c r="P370" s="37"/>
    </row>
    <row r="371" spans="1:16" x14ac:dyDescent="0.2">
      <c r="A371" s="23"/>
      <c r="B371" s="233"/>
      <c r="C371" s="11"/>
      <c r="D371" s="35"/>
      <c r="E371" s="36"/>
      <c r="F371" s="36"/>
      <c r="G371" s="36"/>
      <c r="H371" s="36"/>
      <c r="I371" s="37"/>
      <c r="J371" s="17"/>
      <c r="K371" s="17"/>
      <c r="L371" s="17"/>
      <c r="M371" s="37"/>
      <c r="N371" s="17"/>
      <c r="O371" s="37"/>
      <c r="P371" s="37"/>
    </row>
    <row r="372" spans="1:16" x14ac:dyDescent="0.2">
      <c r="A372" s="234"/>
      <c r="B372" s="235"/>
      <c r="C372" s="236"/>
      <c r="D372" s="237" t="s">
        <v>450</v>
      </c>
      <c r="E372" s="238">
        <f>E370+E368</f>
        <v>100000</v>
      </c>
      <c r="F372" s="238">
        <f>F370+F368</f>
        <v>110000</v>
      </c>
      <c r="G372" s="238">
        <f>G370+G368</f>
        <v>50000</v>
      </c>
      <c r="H372" s="238">
        <f>H370+H368+H369</f>
        <v>80000</v>
      </c>
      <c r="I372" s="37"/>
      <c r="J372" s="17"/>
      <c r="K372" s="17"/>
      <c r="L372" s="17"/>
      <c r="M372" s="37"/>
      <c r="N372" s="17"/>
      <c r="O372" s="37"/>
      <c r="P372" s="37"/>
    </row>
    <row r="373" spans="1:16" x14ac:dyDescent="0.2">
      <c r="A373" s="239"/>
      <c r="B373" s="240" t="s">
        <v>451</v>
      </c>
      <c r="C373" s="241"/>
      <c r="D373" s="240"/>
      <c r="E373" s="242"/>
      <c r="F373" s="243"/>
      <c r="G373" s="242"/>
      <c r="H373" s="242"/>
      <c r="I373" s="37"/>
      <c r="J373" s="17"/>
      <c r="K373" s="17"/>
      <c r="L373" s="17"/>
      <c r="M373" s="37"/>
      <c r="N373" s="17"/>
      <c r="O373" s="37"/>
      <c r="P373" s="37"/>
    </row>
    <row r="374" spans="1:16" x14ac:dyDescent="0.2">
      <c r="A374" s="244"/>
      <c r="B374" s="245"/>
      <c r="C374" s="246"/>
      <c r="D374" s="247" t="s">
        <v>452</v>
      </c>
      <c r="E374" s="248"/>
      <c r="F374" s="248">
        <f>F363+F357+F352+F346+F341+F316+F280+F268+F232+F212+F167+F159+F149+F142+F131+F122+F115+F106+F94+F64+F59+F50+F36+F15+F250</f>
        <v>1439345.9936994</v>
      </c>
      <c r="G374" s="248">
        <f>G363+G357+G352+G346+G341+G316+G280+G266+G232+G212+G167+G159+G149+G142+G131+G122+G115+G106+G94+G64+G59+G50+G36+G15+G248</f>
        <v>718211.6611428</v>
      </c>
      <c r="H374" s="248">
        <f>H363+H357+H352+H346+H341+H316+H280+H268+H232+H212+H167+H159+H149+H142+H131+H122+H115+H106+H94+H64+H59+H50+H36+H15+H248</f>
        <v>717983.32964919996</v>
      </c>
      <c r="I374" s="37"/>
      <c r="J374" s="17"/>
      <c r="K374" s="17"/>
      <c r="L374" s="17"/>
      <c r="M374" s="37"/>
      <c r="N374" s="17"/>
      <c r="O374" s="37"/>
      <c r="P374" s="37"/>
    </row>
    <row r="375" spans="1:16" x14ac:dyDescent="0.2">
      <c r="A375" s="244"/>
      <c r="B375" s="245"/>
      <c r="C375" s="40"/>
      <c r="D375" s="249" t="s">
        <v>267</v>
      </c>
      <c r="E375" s="248"/>
      <c r="F375" s="248">
        <f>F216</f>
        <v>0</v>
      </c>
      <c r="G375" s="248">
        <f>G216</f>
        <v>96081</v>
      </c>
      <c r="H375" s="248">
        <f>H216</f>
        <v>96560</v>
      </c>
      <c r="I375" s="37"/>
      <c r="J375" s="17"/>
      <c r="K375" s="17"/>
      <c r="L375" s="17"/>
      <c r="M375" s="37"/>
      <c r="N375" s="17"/>
      <c r="O375" s="37"/>
      <c r="P375" s="37"/>
    </row>
    <row r="376" spans="1:16" x14ac:dyDescent="0.2">
      <c r="A376" s="250"/>
      <c r="B376" s="251"/>
      <c r="C376" s="252"/>
      <c r="D376" s="253" t="s">
        <v>453</v>
      </c>
      <c r="E376" s="254"/>
      <c r="F376" s="254">
        <f>F125+F35</f>
        <v>51503</v>
      </c>
      <c r="G376" s="254">
        <f>G125+G35</f>
        <v>62620</v>
      </c>
      <c r="H376" s="254">
        <f>H125+H35</f>
        <v>53422</v>
      </c>
      <c r="I376" s="37"/>
      <c r="J376" s="17"/>
      <c r="K376" s="17"/>
      <c r="L376" s="17"/>
      <c r="M376" s="37"/>
      <c r="N376" s="17"/>
      <c r="O376" s="37"/>
      <c r="P376" s="37"/>
    </row>
    <row r="377" spans="1:16" x14ac:dyDescent="0.2">
      <c r="A377" s="255"/>
      <c r="B377" s="256"/>
      <c r="C377" s="257"/>
      <c r="D377" s="258" t="s">
        <v>454</v>
      </c>
      <c r="E377" s="107"/>
      <c r="F377" s="107">
        <f>F48</f>
        <v>14492</v>
      </c>
      <c r="G377" s="107">
        <f>G48</f>
        <v>14492</v>
      </c>
      <c r="H377" s="107">
        <f>H48</f>
        <v>14492</v>
      </c>
      <c r="I377" s="37"/>
      <c r="J377" s="17"/>
      <c r="K377" s="17"/>
      <c r="L377" s="17"/>
      <c r="M377" s="37"/>
      <c r="N377" s="17"/>
      <c r="O377" s="37"/>
      <c r="P377" s="37"/>
    </row>
    <row r="378" spans="1:16" x14ac:dyDescent="0.2">
      <c r="A378" s="259"/>
      <c r="B378" s="260"/>
      <c r="C378" s="261"/>
      <c r="D378" s="262" t="s">
        <v>455</v>
      </c>
      <c r="E378" s="112"/>
      <c r="F378" s="112">
        <f>F213+F141+F123+F255+F49</f>
        <v>30623</v>
      </c>
      <c r="G378" s="112">
        <f>G213+G141+G123+G255+G49+G315+G249+G267</f>
        <v>39500</v>
      </c>
      <c r="H378" s="112">
        <f>H213+H141+H123+H255+H49+H315+H249</f>
        <v>0</v>
      </c>
      <c r="I378" s="37"/>
      <c r="J378" s="17"/>
      <c r="K378" s="17"/>
      <c r="L378" s="17"/>
      <c r="M378" s="37"/>
      <c r="N378" s="17"/>
      <c r="O378" s="37"/>
      <c r="P378" s="37"/>
    </row>
    <row r="379" spans="1:16" x14ac:dyDescent="0.2">
      <c r="A379" s="263"/>
      <c r="B379" s="264"/>
      <c r="C379" s="265"/>
      <c r="D379" s="266" t="s">
        <v>456</v>
      </c>
      <c r="E379" s="267"/>
      <c r="F379" s="267">
        <f>F214+F363</f>
        <v>41478</v>
      </c>
      <c r="G379" s="267">
        <f>G214+G364</f>
        <v>266130</v>
      </c>
      <c r="H379" s="267">
        <f>H214+H364</f>
        <v>224327</v>
      </c>
      <c r="I379" s="37"/>
      <c r="J379" s="17"/>
      <c r="K379" s="17"/>
      <c r="L379" s="17"/>
      <c r="M379" s="37"/>
      <c r="N379" s="17"/>
      <c r="O379" s="37"/>
      <c r="P379" s="37"/>
    </row>
    <row r="380" spans="1:16" x14ac:dyDescent="0.2">
      <c r="A380" s="268"/>
      <c r="B380" s="269"/>
      <c r="C380" s="270"/>
      <c r="D380" s="271" t="s">
        <v>457</v>
      </c>
      <c r="E380" s="272"/>
      <c r="F380" s="272">
        <v>0</v>
      </c>
      <c r="G380" s="272">
        <v>2466</v>
      </c>
      <c r="H380" s="272">
        <f>H215</f>
        <v>2078</v>
      </c>
      <c r="I380" s="37"/>
      <c r="J380" s="17"/>
      <c r="K380" s="17"/>
      <c r="L380" s="17"/>
      <c r="M380" s="37"/>
      <c r="N380" s="17"/>
      <c r="O380" s="37"/>
      <c r="P380" s="37"/>
    </row>
    <row r="381" spans="1:16" x14ac:dyDescent="0.2">
      <c r="A381" s="273"/>
      <c r="B381" s="274"/>
      <c r="C381" s="275"/>
      <c r="D381" s="276" t="s">
        <v>458</v>
      </c>
      <c r="E381" s="277"/>
      <c r="F381" s="277">
        <f>F372</f>
        <v>110000</v>
      </c>
      <c r="G381" s="277">
        <f>G372</f>
        <v>50000</v>
      </c>
      <c r="H381" s="277">
        <f>H372</f>
        <v>80000</v>
      </c>
      <c r="I381" s="37"/>
      <c r="J381" s="17"/>
      <c r="K381" s="17"/>
      <c r="L381" s="17"/>
      <c r="M381" s="37"/>
      <c r="N381" s="17"/>
      <c r="O381" s="37"/>
      <c r="P381" s="37"/>
    </row>
    <row r="382" spans="1:16" ht="12" thickBot="1" x14ac:dyDescent="0.25">
      <c r="A382" s="120"/>
      <c r="B382" s="121"/>
      <c r="C382" s="278"/>
      <c r="D382" s="279" t="s">
        <v>52</v>
      </c>
      <c r="E382" s="138"/>
      <c r="F382" s="138">
        <f>SUM(F374:F381)</f>
        <v>1687441.9936994</v>
      </c>
      <c r="G382" s="138">
        <f>SUM(G374:G381)</f>
        <v>1249500.6611428</v>
      </c>
      <c r="H382" s="138">
        <f>SUM(H374:H381)</f>
        <v>1188862.3296492</v>
      </c>
      <c r="I382" s="37"/>
      <c r="J382" s="17"/>
      <c r="K382" s="17"/>
      <c r="L382" s="17"/>
      <c r="M382" s="37"/>
      <c r="N382" s="17"/>
      <c r="O382" s="37"/>
      <c r="P382" s="37"/>
    </row>
    <row r="383" spans="1:16" x14ac:dyDescent="0.2">
      <c r="A383" s="280"/>
      <c r="B383" s="281"/>
      <c r="C383" s="282"/>
      <c r="D383" s="283" t="s">
        <v>459</v>
      </c>
      <c r="E383" s="284"/>
      <c r="F383" s="284">
        <f>F375+F374</f>
        <v>1439345.9936994</v>
      </c>
      <c r="G383" s="284">
        <f>G375+G374+G377</f>
        <v>828784.6611428</v>
      </c>
      <c r="H383" s="284">
        <f>H375+H374+H377</f>
        <v>829035.32964919996</v>
      </c>
      <c r="I383" s="37"/>
      <c r="J383" s="17"/>
      <c r="K383" s="17"/>
      <c r="L383" s="17"/>
      <c r="M383" s="37"/>
      <c r="N383" s="17"/>
      <c r="O383" s="37"/>
      <c r="P383" s="37"/>
    </row>
    <row r="384" spans="1:16" x14ac:dyDescent="0.2">
      <c r="A384" s="285"/>
      <c r="B384" s="121"/>
      <c r="C384" s="40"/>
      <c r="D384" s="279" t="s">
        <v>460</v>
      </c>
      <c r="E384" s="138"/>
      <c r="F384" s="138">
        <f>F383+F376</f>
        <v>1490848.9936994</v>
      </c>
      <c r="G384" s="138">
        <f>G383+G376</f>
        <v>891404.6611428</v>
      </c>
      <c r="H384" s="138">
        <f>H383+H376</f>
        <v>882457.32964919996</v>
      </c>
      <c r="I384" s="37"/>
      <c r="J384" s="17"/>
      <c r="K384" s="17"/>
      <c r="L384" s="17"/>
      <c r="M384" s="37"/>
      <c r="N384" s="17"/>
      <c r="O384" s="37"/>
      <c r="P384" s="37"/>
    </row>
    <row r="385" spans="1:16" x14ac:dyDescent="0.2">
      <c r="A385" s="285"/>
      <c r="B385" s="121"/>
      <c r="C385" s="40"/>
      <c r="D385" s="279" t="s">
        <v>461</v>
      </c>
      <c r="E385" s="138"/>
      <c r="F385" s="138">
        <f>F374+F376</f>
        <v>1490848.9936994</v>
      </c>
      <c r="G385" s="138">
        <f>G374+G376</f>
        <v>780831.6611428</v>
      </c>
      <c r="H385" s="138">
        <f>H374+H376</f>
        <v>771405.32964919996</v>
      </c>
      <c r="I385" s="37"/>
      <c r="J385" s="17"/>
      <c r="K385" s="17"/>
      <c r="L385" s="17"/>
      <c r="M385" s="37"/>
      <c r="N385" s="17"/>
      <c r="O385" s="37"/>
      <c r="P385" s="37"/>
    </row>
    <row r="386" spans="1:16" ht="12" thickBot="1" x14ac:dyDescent="0.25">
      <c r="A386" s="286"/>
      <c r="C386" s="287"/>
      <c r="D386" s="288" t="s">
        <v>462</v>
      </c>
      <c r="E386" s="289"/>
      <c r="F386" s="290">
        <v>0</v>
      </c>
      <c r="G386" s="291">
        <v>-4035</v>
      </c>
      <c r="H386" s="291">
        <v>-4035</v>
      </c>
      <c r="I386" s="37"/>
      <c r="J386" s="17"/>
      <c r="K386" s="17"/>
      <c r="L386" s="17"/>
      <c r="M386" s="37"/>
      <c r="N386" s="17"/>
      <c r="O386" s="37"/>
      <c r="P386" s="37"/>
    </row>
    <row r="387" spans="1:16" ht="12" thickBot="1" x14ac:dyDescent="0.25">
      <c r="A387" s="292"/>
      <c r="B387" s="293"/>
      <c r="C387" s="294"/>
      <c r="D387" s="295" t="s">
        <v>463</v>
      </c>
      <c r="E387" s="296"/>
      <c r="F387" s="297">
        <f>F383+F386</f>
        <v>1439345.9936994</v>
      </c>
      <c r="G387" s="296">
        <f>G383+G386</f>
        <v>824749.6611428</v>
      </c>
      <c r="H387" s="296">
        <f>H383+H386</f>
        <v>825000.32964919996</v>
      </c>
      <c r="I387" s="37"/>
      <c r="J387" s="17"/>
      <c r="K387" s="17"/>
      <c r="L387" s="17"/>
      <c r="M387" s="37"/>
      <c r="N387" s="17"/>
      <c r="O387" s="37"/>
      <c r="P387" s="37"/>
    </row>
    <row r="388" spans="1:16" x14ac:dyDescent="0.2">
      <c r="I388" s="37"/>
      <c r="J388" s="17"/>
      <c r="K388" s="17"/>
      <c r="L388" s="17"/>
      <c r="M388" s="37"/>
      <c r="N388" s="17"/>
      <c r="O388" s="37"/>
      <c r="P388" s="37"/>
    </row>
    <row r="389" spans="1:16" x14ac:dyDescent="0.2">
      <c r="I389" s="37">
        <v>214</v>
      </c>
      <c r="J389" s="7" t="s">
        <v>464</v>
      </c>
      <c r="K389" s="17"/>
      <c r="L389" s="17" t="s">
        <v>33</v>
      </c>
      <c r="M389" s="42">
        <v>-8769</v>
      </c>
      <c r="N389" s="17" t="s">
        <v>33</v>
      </c>
      <c r="O389" s="42">
        <v>-8769</v>
      </c>
      <c r="P389" s="37">
        <v>0</v>
      </c>
    </row>
    <row r="390" spans="1:16" x14ac:dyDescent="0.2">
      <c r="I390" s="37">
        <v>215</v>
      </c>
      <c r="J390" s="17" t="s">
        <v>465</v>
      </c>
      <c r="K390" s="17"/>
      <c r="L390" s="17" t="s">
        <v>23</v>
      </c>
      <c r="M390" s="42">
        <v>-2662</v>
      </c>
      <c r="N390" s="17" t="s">
        <v>23</v>
      </c>
      <c r="O390" s="42">
        <v>-2662</v>
      </c>
      <c r="P390" s="37">
        <v>0</v>
      </c>
    </row>
    <row r="391" spans="1:16" x14ac:dyDescent="0.2">
      <c r="I391" s="37">
        <v>216</v>
      </c>
      <c r="J391" s="17" t="s">
        <v>466</v>
      </c>
      <c r="K391" s="17"/>
      <c r="L391" s="17" t="s">
        <v>199</v>
      </c>
      <c r="M391" s="42">
        <v>-1107</v>
      </c>
      <c r="N391" s="17" t="s">
        <v>199</v>
      </c>
      <c r="O391" s="42">
        <v>-1107</v>
      </c>
      <c r="P391" s="37">
        <v>0</v>
      </c>
    </row>
    <row r="392" spans="1:16" x14ac:dyDescent="0.2">
      <c r="I392" s="37">
        <v>217</v>
      </c>
      <c r="J392" s="17" t="s">
        <v>467</v>
      </c>
      <c r="K392" s="17"/>
      <c r="L392" s="17" t="s">
        <v>23</v>
      </c>
      <c r="M392" s="42">
        <v>-5000</v>
      </c>
      <c r="N392" s="17" t="s">
        <v>23</v>
      </c>
      <c r="O392" s="42">
        <v>-5000</v>
      </c>
      <c r="P392" s="37">
        <v>0</v>
      </c>
    </row>
    <row r="394" spans="1:16" x14ac:dyDescent="0.2">
      <c r="J394" s="17" t="s">
        <v>5</v>
      </c>
      <c r="K394" s="17"/>
      <c r="M394" s="17" t="s">
        <v>6</v>
      </c>
      <c r="O394" s="17" t="s">
        <v>7</v>
      </c>
      <c r="P394" s="17" t="s">
        <v>8</v>
      </c>
    </row>
    <row r="395" spans="1:16" x14ac:dyDescent="0.2">
      <c r="J395" s="17" t="s">
        <v>468</v>
      </c>
      <c r="K395" s="17"/>
      <c r="L395" s="17" t="s">
        <v>13</v>
      </c>
      <c r="M395" s="17" t="s">
        <v>14</v>
      </c>
      <c r="N395" s="17" t="s">
        <v>13</v>
      </c>
      <c r="O395" s="17" t="s">
        <v>14</v>
      </c>
    </row>
    <row r="396" spans="1:16" x14ac:dyDescent="0.2">
      <c r="I396" s="37">
        <v>218</v>
      </c>
      <c r="J396" s="17" t="s">
        <v>469</v>
      </c>
      <c r="K396" s="17"/>
      <c r="L396" s="17" t="s">
        <v>33</v>
      </c>
      <c r="M396" s="42">
        <v>1406843</v>
      </c>
      <c r="N396" s="17" t="s">
        <v>33</v>
      </c>
      <c r="O396" s="42">
        <v>1537640</v>
      </c>
      <c r="P396" s="42">
        <v>130797</v>
      </c>
    </row>
    <row r="397" spans="1:16" x14ac:dyDescent="0.2">
      <c r="I397" s="37">
        <v>219</v>
      </c>
      <c r="J397" s="17" t="s">
        <v>470</v>
      </c>
      <c r="K397" s="17"/>
      <c r="L397" s="17" t="s">
        <v>23</v>
      </c>
      <c r="M397" s="42">
        <v>783679</v>
      </c>
      <c r="N397" s="17" t="s">
        <v>23</v>
      </c>
      <c r="O397" s="42">
        <v>912476</v>
      </c>
      <c r="P397" s="42">
        <v>128797</v>
      </c>
    </row>
    <row r="398" spans="1:16" x14ac:dyDescent="0.2">
      <c r="I398" s="37">
        <v>220</v>
      </c>
      <c r="J398" s="17" t="s">
        <v>471</v>
      </c>
      <c r="K398" s="17"/>
      <c r="L398" s="17" t="s">
        <v>182</v>
      </c>
      <c r="M398" s="42">
        <v>222764</v>
      </c>
      <c r="N398" s="17" t="s">
        <v>182</v>
      </c>
      <c r="O398" s="42">
        <v>222764</v>
      </c>
      <c r="P398" s="37">
        <v>0</v>
      </c>
    </row>
    <row r="399" spans="1:16" x14ac:dyDescent="0.2">
      <c r="I399" s="37">
        <v>221</v>
      </c>
      <c r="J399" s="17" t="s">
        <v>472</v>
      </c>
      <c r="K399" s="17"/>
      <c r="L399" s="17" t="s">
        <v>199</v>
      </c>
      <c r="M399" s="42">
        <v>400400</v>
      </c>
      <c r="N399" s="17" t="s">
        <v>199</v>
      </c>
      <c r="O399" s="42">
        <v>402400</v>
      </c>
      <c r="P399" s="42">
        <v>2000</v>
      </c>
    </row>
    <row r="400" spans="1:16" x14ac:dyDescent="0.2">
      <c r="I400" s="37">
        <v>222</v>
      </c>
      <c r="J400" s="17" t="s">
        <v>473</v>
      </c>
      <c r="K400" s="17"/>
      <c r="L400" s="17" t="s">
        <v>199</v>
      </c>
      <c r="M400" s="42">
        <v>399293</v>
      </c>
      <c r="N400" s="17" t="s">
        <v>199</v>
      </c>
      <c r="O400" s="42">
        <v>401293</v>
      </c>
      <c r="P400" s="42">
        <v>2000</v>
      </c>
    </row>
    <row r="401" spans="9:16" x14ac:dyDescent="0.2">
      <c r="I401" s="37">
        <v>223</v>
      </c>
      <c r="J401" s="17" t="s">
        <v>474</v>
      </c>
      <c r="K401" s="17"/>
      <c r="M401" s="42">
        <v>998781</v>
      </c>
      <c r="O401" s="42">
        <v>1127578</v>
      </c>
      <c r="P401" s="42">
        <v>128797</v>
      </c>
    </row>
    <row r="402" spans="9:16" x14ac:dyDescent="0.2">
      <c r="I402" s="37">
        <v>224</v>
      </c>
      <c r="J402" s="17" t="s">
        <v>475</v>
      </c>
      <c r="K402" s="17"/>
      <c r="P402" s="37">
        <v>0</v>
      </c>
    </row>
    <row r="403" spans="9:16" x14ac:dyDescent="0.2">
      <c r="I403" s="37">
        <v>225</v>
      </c>
      <c r="J403" s="17" t="s">
        <v>476</v>
      </c>
      <c r="K403" s="17"/>
      <c r="P403" s="37">
        <v>0</v>
      </c>
    </row>
    <row r="404" spans="9:16" x14ac:dyDescent="0.2">
      <c r="I404" s="37">
        <v>226</v>
      </c>
      <c r="J404" s="17" t="s">
        <v>477</v>
      </c>
      <c r="K404" s="17"/>
      <c r="L404" s="17" t="s">
        <v>61</v>
      </c>
      <c r="M404" s="37">
        <v>0</v>
      </c>
      <c r="N404" s="17" t="s">
        <v>61</v>
      </c>
      <c r="O404" s="37">
        <v>0</v>
      </c>
      <c r="P404" s="37">
        <v>0</v>
      </c>
    </row>
    <row r="405" spans="9:16" x14ac:dyDescent="0.2">
      <c r="I405" s="37">
        <v>227</v>
      </c>
      <c r="J405" s="17" t="s">
        <v>478</v>
      </c>
      <c r="K405" s="17"/>
      <c r="L405" s="17" t="s">
        <v>61</v>
      </c>
      <c r="M405" s="42">
        <v>3794</v>
      </c>
      <c r="N405" s="17" t="s">
        <v>61</v>
      </c>
      <c r="O405" s="42">
        <v>5798</v>
      </c>
      <c r="P405" s="42">
        <v>2004</v>
      </c>
    </row>
    <row r="406" spans="9:16" x14ac:dyDescent="0.2">
      <c r="I406" s="37">
        <v>228</v>
      </c>
      <c r="J406" s="17" t="s">
        <v>479</v>
      </c>
      <c r="K406" s="17"/>
      <c r="L406" s="17" t="s">
        <v>61</v>
      </c>
      <c r="M406" s="42">
        <v>3794</v>
      </c>
      <c r="N406" s="17" t="s">
        <v>61</v>
      </c>
      <c r="O406" s="42">
        <v>5798</v>
      </c>
      <c r="P406" s="42">
        <v>2004</v>
      </c>
    </row>
    <row r="407" spans="9:16" x14ac:dyDescent="0.2">
      <c r="I407" s="37">
        <v>229</v>
      </c>
      <c r="J407" s="17" t="s">
        <v>480</v>
      </c>
      <c r="K407" s="17"/>
      <c r="L407" s="17" t="s">
        <v>61</v>
      </c>
      <c r="M407" s="42">
        <v>11717</v>
      </c>
      <c r="N407" s="17" t="s">
        <v>61</v>
      </c>
      <c r="O407" s="42">
        <v>17908</v>
      </c>
      <c r="P407" s="42">
        <v>6191</v>
      </c>
    </row>
    <row r="408" spans="9:16" x14ac:dyDescent="0.2">
      <c r="I408" s="37">
        <v>230</v>
      </c>
      <c r="J408" s="17" t="s">
        <v>481</v>
      </c>
      <c r="K408" s="17"/>
      <c r="L408" s="17" t="s">
        <v>61</v>
      </c>
      <c r="M408" s="42">
        <v>18874</v>
      </c>
      <c r="N408" s="17" t="s">
        <v>61</v>
      </c>
      <c r="O408" s="42">
        <v>28845</v>
      </c>
      <c r="P408" s="42">
        <v>9971</v>
      </c>
    </row>
    <row r="409" spans="9:16" x14ac:dyDescent="0.2">
      <c r="I409" s="37">
        <v>231</v>
      </c>
      <c r="J409" s="17" t="s">
        <v>482</v>
      </c>
      <c r="K409" s="17"/>
      <c r="L409" s="17" t="s">
        <v>61</v>
      </c>
      <c r="M409" s="42">
        <v>30591</v>
      </c>
      <c r="N409" s="17" t="s">
        <v>61</v>
      </c>
      <c r="O409" s="42">
        <v>46753</v>
      </c>
      <c r="P409" s="42">
        <v>16162</v>
      </c>
    </row>
    <row r="410" spans="9:16" x14ac:dyDescent="0.2">
      <c r="I410" s="37">
        <v>232</v>
      </c>
      <c r="J410" s="17" t="s">
        <v>483</v>
      </c>
      <c r="K410" s="17"/>
      <c r="P410" s="37">
        <v>0</v>
      </c>
    </row>
    <row r="411" spans="9:16" x14ac:dyDescent="0.2">
      <c r="I411" s="37">
        <v>233</v>
      </c>
      <c r="J411" s="17" t="s">
        <v>477</v>
      </c>
      <c r="K411" s="17"/>
      <c r="L411" s="17" t="s">
        <v>229</v>
      </c>
      <c r="M411" s="37">
        <v>0</v>
      </c>
      <c r="N411" s="17" t="s">
        <v>229</v>
      </c>
      <c r="O411" s="37">
        <v>0</v>
      </c>
      <c r="P411" s="37">
        <v>0</v>
      </c>
    </row>
    <row r="412" spans="9:16" x14ac:dyDescent="0.2">
      <c r="I412" s="37">
        <v>234</v>
      </c>
      <c r="J412" s="17" t="s">
        <v>478</v>
      </c>
      <c r="K412" s="17"/>
      <c r="L412" s="17" t="s">
        <v>229</v>
      </c>
      <c r="M412" s="42">
        <v>4632</v>
      </c>
      <c r="N412" s="17" t="s">
        <v>229</v>
      </c>
      <c r="O412" s="42">
        <v>4655</v>
      </c>
      <c r="P412" s="37">
        <v>23</v>
      </c>
    </row>
    <row r="413" spans="9:16" x14ac:dyDescent="0.2">
      <c r="I413" s="37">
        <v>235</v>
      </c>
      <c r="J413" s="17" t="s">
        <v>479</v>
      </c>
      <c r="K413" s="17"/>
      <c r="L413" s="17" t="s">
        <v>229</v>
      </c>
      <c r="M413" s="42">
        <v>4632</v>
      </c>
      <c r="N413" s="17" t="s">
        <v>229</v>
      </c>
      <c r="O413" s="42">
        <v>4655</v>
      </c>
      <c r="P413" s="37">
        <v>23</v>
      </c>
    </row>
    <row r="414" spans="9:16" x14ac:dyDescent="0.2">
      <c r="I414" s="37">
        <v>236</v>
      </c>
      <c r="J414" s="17" t="s">
        <v>480</v>
      </c>
      <c r="K414" s="17"/>
      <c r="L414" s="17" t="s">
        <v>229</v>
      </c>
      <c r="M414" s="42">
        <v>19340</v>
      </c>
      <c r="N414" s="17" t="s">
        <v>229</v>
      </c>
      <c r="O414" s="42">
        <v>19437</v>
      </c>
      <c r="P414" s="37">
        <v>97</v>
      </c>
    </row>
    <row r="415" spans="9:16" x14ac:dyDescent="0.2">
      <c r="I415" s="37">
        <v>237</v>
      </c>
      <c r="J415" s="17" t="s">
        <v>481</v>
      </c>
      <c r="K415" s="17"/>
      <c r="L415" s="17" t="s">
        <v>229</v>
      </c>
      <c r="M415" s="42">
        <v>32170</v>
      </c>
      <c r="N415" s="17" t="s">
        <v>229</v>
      </c>
      <c r="O415" s="42">
        <v>32331</v>
      </c>
      <c r="P415" s="37">
        <v>161</v>
      </c>
    </row>
    <row r="416" spans="9:16" x14ac:dyDescent="0.2">
      <c r="I416" s="37">
        <v>238</v>
      </c>
      <c r="J416" s="17" t="s">
        <v>482</v>
      </c>
      <c r="K416" s="17"/>
      <c r="L416" s="17" t="s">
        <v>229</v>
      </c>
      <c r="M416" s="42">
        <v>51510</v>
      </c>
      <c r="N416" s="17" t="s">
        <v>229</v>
      </c>
      <c r="O416" s="42">
        <v>51768</v>
      </c>
      <c r="P416" s="37">
        <v>258</v>
      </c>
    </row>
    <row r="417" spans="9:11" x14ac:dyDescent="0.2">
      <c r="I417" s="37">
        <v>239</v>
      </c>
      <c r="J417" s="17" t="s">
        <v>484</v>
      </c>
      <c r="K417" s="17"/>
    </row>
  </sheetData>
  <mergeCells count="8">
    <mergeCell ref="E3:E5"/>
    <mergeCell ref="G3:G5"/>
    <mergeCell ref="H3:H5"/>
    <mergeCell ref="F4:F5"/>
    <mergeCell ref="E16:E17"/>
    <mergeCell ref="F16:F17"/>
    <mergeCell ref="G16:G17"/>
    <mergeCell ref="H16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2020-06-17T16:22:55Z</dcterms:created>
  <dcterms:modified xsi:type="dcterms:W3CDTF">2020-06-17T16:23:56Z</dcterms:modified>
</cp:coreProperties>
</file>